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gly\Dropbox (Aristar)\CF Models\"/>
    </mc:Choice>
  </mc:AlternateContent>
  <xr:revisionPtr revIDLastSave="0" documentId="13_ncr:1_{2C57E51B-E3C8-42E5-A11C-D5CC453F18F8}" xr6:coauthVersionLast="45" xr6:coauthVersionMax="45" xr10:uidLastSave="{00000000-0000-0000-0000-000000000000}"/>
  <workbookProtection workbookAlgorithmName="SHA-512" workbookHashValue="B3QWphvVgFh8dkpvKfeMxWOyZKX3OcHByJ8j99y+y/rO9Y3SJhvX4hEuu9unW4qZTuz0nGS3MR7Z1UgPG+Aw3A==" workbookSaltValue="+eR2+9+X7Bu0HSDtbijRkQ==" workbookSpinCount="100000" lockStructure="1"/>
  <bookViews>
    <workbookView xWindow="-120" yWindow="-120" windowWidth="29040" windowHeight="15840" tabRatio="722" firstSheet="1" activeTab="2" xr2:uid="{00000000-000D-0000-FFFF-FFFF00000000}"/>
  </bookViews>
  <sheets>
    <sheet name="Chart Data" sheetId="10" state="hidden" r:id="rId1"/>
    <sheet name="Cash Flow Chart" sheetId="11" r:id="rId2"/>
    <sheet name="Cash Flow Forecast" sheetId="2" r:id="rId3"/>
    <sheet name="Data Input Sheet" sheetId="28" r:id="rId4"/>
    <sheet name="Unbilled Perms" sheetId="26" state="hidden" r:id="rId5"/>
    <sheet name="3 month Invoices" sheetId="25" state="hidden" r:id="rId6"/>
  </sheets>
  <externalReferences>
    <externalReference r:id="rId7"/>
  </externalReferences>
  <definedNames>
    <definedName name="_xlnm._FilterDatabase" localSheetId="5" hidden="1">'3 month Invoices'!$A$5:$N$124</definedName>
    <definedName name="_xlnm._FilterDatabase" localSheetId="4" hidden="1">'Unbilled Perms'!$A$2:$P$24</definedName>
    <definedName name="Interims">'[1]Interim Data'!$B$6:$B$159</definedName>
    <definedName name="_xlnm.Print_Area" localSheetId="2">'Cash Flow Forecast'!$A$1:$Q$95</definedName>
    <definedName name="_xlnm.Print_Titles" localSheetId="2">'Cash Flow Forecast'!$1:$9</definedName>
  </definedNames>
  <calcPr calcId="191029"/>
  <pivotCaches>
    <pivotCache cacheId="0" r:id="rId8"/>
  </pivotCache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A3" i="2" l="1"/>
  <c r="Q57" i="2" l="1"/>
  <c r="P57" i="2"/>
  <c r="O57" i="2"/>
  <c r="N57" i="2"/>
  <c r="M57" i="2"/>
  <c r="L57" i="2"/>
  <c r="K57" i="2"/>
  <c r="J57" i="2"/>
  <c r="I57" i="2"/>
  <c r="H57" i="2"/>
  <c r="G57" i="2"/>
  <c r="F57" i="2"/>
  <c r="E57" i="2"/>
  <c r="Q58" i="2"/>
  <c r="Q45" i="2" s="1"/>
  <c r="P58" i="2"/>
  <c r="P45" i="2" s="1"/>
  <c r="O58" i="2"/>
  <c r="O45" i="2" s="1"/>
  <c r="N58" i="2"/>
  <c r="N45" i="2" s="1"/>
  <c r="M58" i="2"/>
  <c r="M45" i="2" s="1"/>
  <c r="L58" i="2"/>
  <c r="L45" i="2" s="1"/>
  <c r="K58" i="2"/>
  <c r="J58" i="2"/>
  <c r="J45" i="2" s="1"/>
  <c r="I58" i="2"/>
  <c r="I45" i="2" s="1"/>
  <c r="H58" i="2"/>
  <c r="H45" i="2" s="1"/>
  <c r="G58" i="2"/>
  <c r="G45" i="2" s="1"/>
  <c r="F58" i="2"/>
  <c r="F45" i="2" s="1"/>
  <c r="E58" i="2"/>
  <c r="E45" i="2" s="1"/>
  <c r="E55" i="2"/>
  <c r="Q46" i="2"/>
  <c r="P46" i="2"/>
  <c r="O46" i="2"/>
  <c r="N46" i="2"/>
  <c r="M46" i="2"/>
  <c r="L46" i="2"/>
  <c r="K46" i="2"/>
  <c r="J46" i="2"/>
  <c r="I46" i="2"/>
  <c r="H46" i="2"/>
  <c r="G46" i="2"/>
  <c r="F46" i="2"/>
  <c r="K45" i="2"/>
  <c r="E46" i="2"/>
  <c r="E43" i="2"/>
  <c r="E47" i="2" s="1"/>
  <c r="E60" i="2" l="1"/>
  <c r="E84" i="2" s="1"/>
  <c r="E49" i="2"/>
  <c r="E88" i="2" l="1"/>
  <c r="F55" i="2"/>
  <c r="F60" i="2" s="1"/>
  <c r="F84" i="2" s="1"/>
  <c r="G55" i="2" l="1"/>
  <c r="G60" i="2" s="1"/>
  <c r="G84" i="2" s="1"/>
  <c r="H55" i="2" l="1"/>
  <c r="H60" i="2" s="1"/>
  <c r="H84" i="2" s="1"/>
  <c r="I55" i="2" l="1"/>
  <c r="I60" i="2" s="1"/>
  <c r="I84" i="2" s="1"/>
  <c r="J55" i="2" l="1"/>
  <c r="J60" i="2" s="1"/>
  <c r="J84" i="2" s="1"/>
  <c r="K55" i="2" l="1"/>
  <c r="K60" i="2" s="1"/>
  <c r="K84" i="2" s="1"/>
  <c r="L55" i="2" l="1"/>
  <c r="L60" i="2" s="1"/>
  <c r="L84" i="2" s="1"/>
  <c r="M55" i="2" l="1"/>
  <c r="M60" i="2" s="1"/>
  <c r="M84" i="2" s="1"/>
  <c r="N55" i="2" l="1"/>
  <c r="N60" i="2" s="1"/>
  <c r="N84" i="2" s="1"/>
  <c r="O55" i="2" l="1"/>
  <c r="O60" i="2" s="1"/>
  <c r="O84" i="2" s="1"/>
  <c r="P55" i="2" l="1"/>
  <c r="P60" i="2" s="1"/>
  <c r="P84" i="2" s="1"/>
  <c r="Q55" i="2" l="1"/>
  <c r="Q60" i="2" s="1"/>
  <c r="Q84" i="2" s="1"/>
  <c r="Q21" i="2" l="1"/>
  <c r="P21" i="2"/>
  <c r="O21" i="2"/>
  <c r="N21" i="2"/>
  <c r="M21" i="2"/>
  <c r="L21" i="2"/>
  <c r="K21" i="2"/>
  <c r="J21" i="2"/>
  <c r="I21" i="2"/>
  <c r="H21" i="2"/>
  <c r="G21" i="2"/>
  <c r="F21" i="2"/>
  <c r="E21" i="2"/>
  <c r="P12" i="10" l="1"/>
  <c r="O12" i="10"/>
  <c r="N12" i="10"/>
  <c r="M12" i="10"/>
  <c r="L12" i="10"/>
  <c r="K12" i="10"/>
  <c r="J12" i="10"/>
  <c r="I12" i="10"/>
  <c r="H12" i="10"/>
  <c r="G12" i="10"/>
  <c r="F12" i="10"/>
  <c r="E12" i="10"/>
  <c r="D12" i="10"/>
  <c r="Q78" i="2"/>
  <c r="Q65" i="2" s="1"/>
  <c r="P78" i="2"/>
  <c r="O78" i="2"/>
  <c r="O65" i="2" s="1"/>
  <c r="N78" i="2"/>
  <c r="N65" i="2" s="1"/>
  <c r="M78" i="2"/>
  <c r="M65" i="2" s="1"/>
  <c r="L78" i="2"/>
  <c r="L65" i="2" s="1"/>
  <c r="K78" i="2"/>
  <c r="K65" i="2" s="1"/>
  <c r="J78" i="2"/>
  <c r="J65" i="2" s="1"/>
  <c r="I78" i="2"/>
  <c r="I65" i="2" s="1"/>
  <c r="H78" i="2"/>
  <c r="H65" i="2" s="1"/>
  <c r="G78" i="2"/>
  <c r="G65" i="2" s="1"/>
  <c r="F78" i="2"/>
  <c r="F65" i="2" s="1"/>
  <c r="E78" i="2"/>
  <c r="E65" i="2" s="1"/>
  <c r="P65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E63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F32" i="2" l="1"/>
  <c r="K32" i="2"/>
  <c r="H32" i="2"/>
  <c r="L32" i="2"/>
  <c r="P32" i="2"/>
  <c r="O32" i="2"/>
  <c r="I32" i="2"/>
  <c r="Q32" i="2"/>
  <c r="G32" i="2"/>
  <c r="N32" i="2"/>
  <c r="M32" i="2"/>
  <c r="J32" i="2"/>
  <c r="E75" i="2" l="1"/>
  <c r="Q66" i="2" l="1"/>
  <c r="P66" i="2"/>
  <c r="O66" i="2"/>
  <c r="N66" i="2"/>
  <c r="M66" i="2"/>
  <c r="L66" i="2"/>
  <c r="K66" i="2"/>
  <c r="J66" i="2"/>
  <c r="I66" i="2"/>
  <c r="H66" i="2"/>
  <c r="G66" i="2"/>
  <c r="F66" i="2"/>
  <c r="E66" i="2"/>
  <c r="F20" i="28"/>
  <c r="E12" i="2" s="1"/>
  <c r="F46" i="28"/>
  <c r="G46" i="28" s="1"/>
  <c r="H46" i="28" s="1"/>
  <c r="I46" i="28" s="1"/>
  <c r="J46" i="28" s="1"/>
  <c r="K46" i="28" s="1"/>
  <c r="L46" i="28" s="1"/>
  <c r="M46" i="28" s="1"/>
  <c r="N46" i="28" s="1"/>
  <c r="O46" i="28" s="1"/>
  <c r="P46" i="28" s="1"/>
  <c r="Q46" i="28" s="1"/>
  <c r="R46" i="28" s="1"/>
  <c r="E8" i="2" l="1"/>
  <c r="E67" i="2"/>
  <c r="E4" i="10" l="1"/>
  <c r="F4" i="10"/>
  <c r="G4" i="10"/>
  <c r="H4" i="10"/>
  <c r="I4" i="10"/>
  <c r="J4" i="10"/>
  <c r="K4" i="10"/>
  <c r="L4" i="10"/>
  <c r="M4" i="10"/>
  <c r="N4" i="10"/>
  <c r="O4" i="10"/>
  <c r="P4" i="10"/>
  <c r="D4" i="10"/>
  <c r="E34" i="2" l="1"/>
  <c r="E80" i="2" l="1"/>
  <c r="E86" i="2" s="1"/>
  <c r="E69" i="2"/>
  <c r="D5" i="10"/>
  <c r="A1" i="10"/>
  <c r="A2" i="10"/>
  <c r="E90" i="2" l="1"/>
  <c r="E36" i="2" s="1"/>
  <c r="F75" i="2"/>
  <c r="F80" i="2" s="1"/>
  <c r="F86" i="2" s="1"/>
  <c r="F8" i="2"/>
  <c r="E71" i="2" l="1"/>
  <c r="E51" i="2" s="1"/>
  <c r="E53" i="2" s="1"/>
  <c r="F43" i="2" s="1"/>
  <c r="G75" i="2"/>
  <c r="G8" i="2"/>
  <c r="F5" i="10" s="1"/>
  <c r="E5" i="10"/>
  <c r="F47" i="2" l="1"/>
  <c r="F49" i="2" s="1"/>
  <c r="F88" i="2" s="1"/>
  <c r="H8" i="2"/>
  <c r="G5" i="10" s="1"/>
  <c r="I8" i="2" l="1"/>
  <c r="H5" i="10" s="1"/>
  <c r="J8" i="2" l="1"/>
  <c r="I5" i="10" s="1"/>
  <c r="K8" i="2" l="1"/>
  <c r="J5" i="10" s="1"/>
  <c r="L8" i="2" l="1"/>
  <c r="K5" i="10" s="1"/>
  <c r="G80" i="2"/>
  <c r="G86" i="2" s="1"/>
  <c r="H75" i="2" l="1"/>
  <c r="H80" i="2" s="1"/>
  <c r="H86" i="2" s="1"/>
  <c r="M8" i="2"/>
  <c r="N8" i="2" s="1"/>
  <c r="M5" i="10" s="1"/>
  <c r="L5" i="10" l="1"/>
  <c r="I75" i="2"/>
  <c r="I80" i="2" s="1"/>
  <c r="I86" i="2" s="1"/>
  <c r="O8" i="2"/>
  <c r="J75" i="2" l="1"/>
  <c r="J80" i="2" s="1"/>
  <c r="J86" i="2" s="1"/>
  <c r="P8" i="2"/>
  <c r="N5" i="10"/>
  <c r="K75" i="2" l="1"/>
  <c r="K80" i="2" s="1"/>
  <c r="K86" i="2" s="1"/>
  <c r="Q8" i="2"/>
  <c r="O5" i="10"/>
  <c r="L75" i="2" l="1"/>
  <c r="L80" i="2" s="1"/>
  <c r="L86" i="2" s="1"/>
  <c r="P5" i="10"/>
  <c r="M75" i="2" l="1"/>
  <c r="M80" i="2" s="1"/>
  <c r="M86" i="2" s="1"/>
  <c r="N75" i="2" l="1"/>
  <c r="N80" i="2" s="1"/>
  <c r="N86" i="2" s="1"/>
  <c r="O75" i="2" l="1"/>
  <c r="O80" i="2" s="1"/>
  <c r="O86" i="2" s="1"/>
  <c r="P75" i="2" l="1"/>
  <c r="P80" i="2" s="1"/>
  <c r="P86" i="2" s="1"/>
  <c r="Q75" i="2" l="1"/>
  <c r="Q80" i="2" s="1"/>
  <c r="Q86" i="2" s="1"/>
  <c r="E92" i="2" l="1"/>
  <c r="D9" i="10" l="1"/>
  <c r="E73" i="2"/>
  <c r="F63" i="2" s="1"/>
  <c r="E38" i="2"/>
  <c r="E94" i="2" l="1"/>
  <c r="F67" i="2"/>
  <c r="F69" i="2" s="1"/>
  <c r="F90" i="2" s="1"/>
  <c r="F12" i="2"/>
  <c r="F34" i="2" s="1"/>
  <c r="D8" i="10"/>
  <c r="D7" i="10"/>
  <c r="F36" i="2" l="1"/>
  <c r="D11" i="10"/>
  <c r="F71" i="2" l="1"/>
  <c r="F51" i="2" s="1"/>
  <c r="F53" i="2" s="1"/>
  <c r="G43" i="2" s="1"/>
  <c r="F38" i="2"/>
  <c r="G47" i="2" l="1"/>
  <c r="G49" i="2" s="1"/>
  <c r="F73" i="2"/>
  <c r="F94" i="2" s="1"/>
  <c r="F92" i="2"/>
  <c r="G12" i="2"/>
  <c r="G34" i="2" s="1"/>
  <c r="E7" i="10"/>
  <c r="E8" i="10" l="1"/>
  <c r="G63" i="2"/>
  <c r="G88" i="2"/>
  <c r="G67" i="2"/>
  <c r="G69" i="2" s="1"/>
  <c r="G90" i="2" s="1"/>
  <c r="G36" i="2" s="1"/>
  <c r="E9" i="10"/>
  <c r="E11" i="10" s="1"/>
  <c r="G71" i="2" l="1"/>
  <c r="G51" i="2" s="1"/>
  <c r="G53" i="2" s="1"/>
  <c r="H43" i="2" s="1"/>
  <c r="H47" i="2" s="1"/>
  <c r="H49" i="2" s="1"/>
  <c r="G73" i="2" l="1"/>
  <c r="F8" i="10" s="1"/>
  <c r="H88" i="2"/>
  <c r="G92" i="2"/>
  <c r="F9" i="10" s="1"/>
  <c r="G38" i="2"/>
  <c r="G94" i="2" s="1"/>
  <c r="H63" i="2"/>
  <c r="F7" i="10" l="1"/>
  <c r="F11" i="10" s="1"/>
  <c r="H12" i="2"/>
  <c r="H34" i="2" s="1"/>
  <c r="H67" i="2"/>
  <c r="H69" i="2" s="1"/>
  <c r="H90" i="2" s="1"/>
  <c r="H36" i="2" l="1"/>
  <c r="H71" i="2" l="1"/>
  <c r="H73" i="2" s="1"/>
  <c r="H38" i="2"/>
  <c r="G7" i="10" l="1"/>
  <c r="H51" i="2"/>
  <c r="H53" i="2" s="1"/>
  <c r="I43" i="2" s="1"/>
  <c r="I47" i="2" s="1"/>
  <c r="I49" i="2" s="1"/>
  <c r="I63" i="2"/>
  <c r="I67" i="2" s="1"/>
  <c r="I69" i="2" s="1"/>
  <c r="I90" i="2" s="1"/>
  <c r="G8" i="10"/>
  <c r="I12" i="2"/>
  <c r="I34" i="2" s="1"/>
  <c r="H92" i="2" l="1"/>
  <c r="G9" i="10" s="1"/>
  <c r="G11" i="10" s="1"/>
  <c r="H94" i="2"/>
  <c r="I88" i="2"/>
  <c r="I36" i="2" s="1"/>
  <c r="I71" i="2" l="1"/>
  <c r="I51" i="2" s="1"/>
  <c r="I53" i="2" s="1"/>
  <c r="J43" i="2" s="1"/>
  <c r="J47" i="2" s="1"/>
  <c r="J49" i="2" s="1"/>
  <c r="I38" i="2"/>
  <c r="J88" i="2" l="1"/>
  <c r="I92" i="2"/>
  <c r="H9" i="10" s="1"/>
  <c r="I73" i="2"/>
  <c r="H8" i="10" s="1"/>
  <c r="J12" i="2"/>
  <c r="J34" i="2" s="1"/>
  <c r="H7" i="10"/>
  <c r="I94" i="2" l="1"/>
  <c r="H11" i="10"/>
  <c r="J63" i="2"/>
  <c r="J67" i="2" s="1"/>
  <c r="J69" i="2" s="1"/>
  <c r="J90" i="2" s="1"/>
  <c r="J36" i="2" s="1"/>
  <c r="J71" i="2" l="1"/>
  <c r="J38" i="2"/>
  <c r="K12" i="2" l="1"/>
  <c r="K34" i="2" s="1"/>
  <c r="J51" i="2"/>
  <c r="J53" i="2" s="1"/>
  <c r="K43" i="2" s="1"/>
  <c r="J73" i="2"/>
  <c r="I8" i="10" s="1"/>
  <c r="I7" i="10"/>
  <c r="J94" i="2" l="1"/>
  <c r="K47" i="2"/>
  <c r="K49" i="2" s="1"/>
  <c r="J92" i="2"/>
  <c r="I9" i="10" s="1"/>
  <c r="I11" i="10" s="1"/>
  <c r="K63" i="2"/>
  <c r="K67" i="2" s="1"/>
  <c r="K69" i="2" s="1"/>
  <c r="K90" i="2" s="1"/>
  <c r="K88" i="2" l="1"/>
  <c r="K36" i="2" s="1"/>
  <c r="K38" i="2" l="1"/>
  <c r="K71" i="2"/>
  <c r="K73" i="2" s="1"/>
  <c r="J8" i="10" s="1"/>
  <c r="L12" i="2" l="1"/>
  <c r="L34" i="2" s="1"/>
  <c r="J7" i="10"/>
  <c r="L63" i="2"/>
  <c r="L67" i="2" s="1"/>
  <c r="L69" i="2" s="1"/>
  <c r="L90" i="2" s="1"/>
  <c r="K51" i="2"/>
  <c r="K53" i="2" s="1"/>
  <c r="L43" i="2" s="1"/>
  <c r="L47" i="2" s="1"/>
  <c r="L49" i="2" s="1"/>
  <c r="K94" i="2" l="1"/>
  <c r="L88" i="2"/>
  <c r="L36" i="2" s="1"/>
  <c r="K92" i="2"/>
  <c r="J9" i="10" s="1"/>
  <c r="J11" i="10" s="1"/>
  <c r="L71" i="2" l="1"/>
  <c r="L73" i="2" s="1"/>
  <c r="L38" i="2"/>
  <c r="L51" i="2" l="1"/>
  <c r="L53" i="2" s="1"/>
  <c r="M43" i="2" s="1"/>
  <c r="M47" i="2" s="1"/>
  <c r="M49" i="2" s="1"/>
  <c r="K7" i="10"/>
  <c r="M12" i="2"/>
  <c r="M34" i="2" s="1"/>
  <c r="K8" i="10"/>
  <c r="M63" i="2"/>
  <c r="M67" i="2" s="1"/>
  <c r="M69" i="2" s="1"/>
  <c r="M90" i="2" s="1"/>
  <c r="L94" i="2" l="1"/>
  <c r="L92" i="2"/>
  <c r="K9" i="10" s="1"/>
  <c r="K11" i="10" s="1"/>
  <c r="M88" i="2"/>
  <c r="M36" i="2" s="1"/>
  <c r="M71" i="2" l="1"/>
  <c r="M73" i="2" s="1"/>
  <c r="M38" i="2"/>
  <c r="M51" i="2" l="1"/>
  <c r="M53" i="2" s="1"/>
  <c r="N43" i="2" s="1"/>
  <c r="N47" i="2" s="1"/>
  <c r="N49" i="2" s="1"/>
  <c r="N88" i="2" s="1"/>
  <c r="L7" i="10"/>
  <c r="N12" i="2"/>
  <c r="N34" i="2" s="1"/>
  <c r="L8" i="10"/>
  <c r="N63" i="2"/>
  <c r="N67" i="2" s="1"/>
  <c r="N69" i="2" s="1"/>
  <c r="N90" i="2" s="1"/>
  <c r="M94" i="2" l="1"/>
  <c r="M92" i="2"/>
  <c r="L9" i="10" s="1"/>
  <c r="L11" i="10" s="1"/>
  <c r="N36" i="2"/>
  <c r="N71" i="2" s="1"/>
  <c r="N73" i="2" s="1"/>
  <c r="M8" i="10" s="1"/>
  <c r="N38" i="2" l="1"/>
  <c r="N51" i="2"/>
  <c r="N53" i="2" s="1"/>
  <c r="O43" i="2" s="1"/>
  <c r="O47" i="2" s="1"/>
  <c r="O49" i="2" s="1"/>
  <c r="O88" i="2" s="1"/>
  <c r="O63" i="2"/>
  <c r="O67" i="2" s="1"/>
  <c r="O69" i="2" s="1"/>
  <c r="O90" i="2" s="1"/>
  <c r="M7" i="10"/>
  <c r="O12" i="2"/>
  <c r="O34" i="2" s="1"/>
  <c r="N92" i="2" l="1"/>
  <c r="M9" i="10" s="1"/>
  <c r="M11" i="10" s="1"/>
  <c r="N94" i="2"/>
  <c r="O36" i="2"/>
  <c r="O71" i="2" s="1"/>
  <c r="O51" i="2" s="1"/>
  <c r="O53" i="2" s="1"/>
  <c r="P43" i="2" s="1"/>
  <c r="P47" i="2" s="1"/>
  <c r="P49" i="2" s="1"/>
  <c r="O38" i="2" l="1"/>
  <c r="P12" i="2" s="1"/>
  <c r="P34" i="2" s="1"/>
  <c r="P88" i="2"/>
  <c r="O92" i="2"/>
  <c r="N9" i="10" s="1"/>
  <c r="O73" i="2"/>
  <c r="O94" i="2" s="1"/>
  <c r="N7" i="10" l="1"/>
  <c r="N11" i="10" s="1"/>
  <c r="N8" i="10"/>
  <c r="P63" i="2"/>
  <c r="P67" i="2" s="1"/>
  <c r="P69" i="2" s="1"/>
  <c r="P90" i="2" s="1"/>
  <c r="P36" i="2" s="1"/>
  <c r="P71" i="2" l="1"/>
  <c r="P51" i="2" s="1"/>
  <c r="P38" i="2"/>
  <c r="P73" i="2" l="1"/>
  <c r="O8" i="10" s="1"/>
  <c r="Q12" i="2"/>
  <c r="Q34" i="2" s="1"/>
  <c r="P53" i="2"/>
  <c r="Q43" i="2" s="1"/>
  <c r="P92" i="2"/>
  <c r="O9" i="10" s="1"/>
  <c r="O7" i="10"/>
  <c r="Q63" i="2" l="1"/>
  <c r="Q67" i="2" s="1"/>
  <c r="Q69" i="2" s="1"/>
  <c r="Q90" i="2" s="1"/>
  <c r="P94" i="2"/>
  <c r="O11" i="10"/>
  <c r="Q47" i="2"/>
  <c r="Q49" i="2" s="1"/>
  <c r="Q88" i="2" l="1"/>
  <c r="Q36" i="2" s="1"/>
  <c r="Q71" i="2" l="1"/>
  <c r="Q38" i="2"/>
  <c r="P7" i="10" l="1"/>
  <c r="Q73" i="2"/>
  <c r="Q51" i="2"/>
  <c r="Q53" i="2" s="1"/>
  <c r="Q94" i="2" l="1"/>
  <c r="Q92" i="2"/>
  <c r="P9" i="10" s="1"/>
  <c r="P11" i="10" s="1"/>
  <c r="P8" i="10"/>
</calcChain>
</file>

<file path=xl/sharedStrings.xml><?xml version="1.0" encoding="utf-8"?>
<sst xmlns="http://schemas.openxmlformats.org/spreadsheetml/2006/main" count="1018" uniqueCount="497">
  <si>
    <t>Current Account</t>
  </si>
  <si>
    <t>ID Account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</si>
  <si>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</si>
  <si>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</si>
  <si>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</si>
  <si>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</si>
  <si>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</si>
  <si>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</si>
  <si>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</si>
  <si>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</si>
  <si>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</si>
  <si>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</si>
  <si>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</si>
  <si>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</si>
  <si>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Opening Balance</t>
  </si>
  <si>
    <t>Salaries</t>
  </si>
  <si>
    <t>HMRC - PAYE &amp; NI</t>
  </si>
  <si>
    <t>HMRC - Corporation Tax</t>
  </si>
  <si>
    <t>Total Payments</t>
  </si>
  <si>
    <t>Cash Balance before ID Tfr</t>
  </si>
  <si>
    <t>ID Tfr</t>
  </si>
  <si>
    <t>Closing Balance</t>
  </si>
  <si>
    <t>Client Receipts</t>
  </si>
  <si>
    <t>Discounting Charges</t>
  </si>
  <si>
    <t>Closing Balance before Drawdown</t>
  </si>
  <si>
    <t>Drawdown</t>
  </si>
  <si>
    <t>Closing Balance after Drawdown</t>
  </si>
  <si>
    <t>Available ID Funds</t>
  </si>
  <si>
    <t>Net GBP Cash Position</t>
  </si>
  <si>
    <t>Salary</t>
  </si>
  <si>
    <t>ID Availability</t>
  </si>
  <si>
    <t>Available Cash</t>
  </si>
  <si>
    <t>Service Fees</t>
  </si>
  <si>
    <t>ID Facility (funds in use)</t>
  </si>
  <si>
    <t>Mar</t>
  </si>
  <si>
    <t>Wk 13</t>
  </si>
  <si>
    <t>Pension Liability</t>
  </si>
  <si>
    <t>Apr</t>
  </si>
  <si>
    <t>Invoice Number</t>
  </si>
  <si>
    <t>Due Date</t>
  </si>
  <si>
    <t>May</t>
  </si>
  <si>
    <t>Few &amp; Far Group Limited</t>
  </si>
  <si>
    <t>PERM</t>
  </si>
  <si>
    <t>Torben Hensiek</t>
  </si>
  <si>
    <t>INV-2011</t>
  </si>
  <si>
    <t>Threads Styling.</t>
  </si>
  <si>
    <t>INV-2025</t>
  </si>
  <si>
    <t>The Up Group Limited</t>
  </si>
  <si>
    <t>Credit for invoice 2006 for Ana Jakimovska</t>
  </si>
  <si>
    <t>CN-2029</t>
  </si>
  <si>
    <t>Ana Jakimovska</t>
  </si>
  <si>
    <t>INV-2006</t>
  </si>
  <si>
    <t>The Culture Trip.</t>
  </si>
  <si>
    <t>Jamie Dennis</t>
  </si>
  <si>
    <t>INV-2020</t>
  </si>
  <si>
    <t>Ten Group.</t>
  </si>
  <si>
    <t>Andrea Scuderi</t>
  </si>
  <si>
    <t>INV-2028</t>
  </si>
  <si>
    <t>Status Determination Statements</t>
  </si>
  <si>
    <t>INV-2026</t>
  </si>
  <si>
    <t>Taner Kapucu - 29/02/2020</t>
  </si>
  <si>
    <t>11580</t>
  </si>
  <si>
    <t>Amie-Rose Long - 29/02/2020</t>
  </si>
  <si>
    <t>11579</t>
  </si>
  <si>
    <t>Engin Ozer - 29/02/2020</t>
  </si>
  <si>
    <t>11578</t>
  </si>
  <si>
    <t>Engin Ozer - 31/01/2020</t>
  </si>
  <si>
    <t>11577</t>
  </si>
  <si>
    <t>Patrick Jolley - 29/02/2020</t>
  </si>
  <si>
    <t>11576</t>
  </si>
  <si>
    <t>Greg Homola - 29/02/2020</t>
  </si>
  <si>
    <t>11584</t>
  </si>
  <si>
    <t>Shpock.</t>
  </si>
  <si>
    <t>Alan Cole - 08/03/2020</t>
  </si>
  <si>
    <t>11585</t>
  </si>
  <si>
    <t>Alan Cole - 01/03/2020</t>
  </si>
  <si>
    <t>11564</t>
  </si>
  <si>
    <t>Mark Gilchrist - 29/02/2020</t>
  </si>
  <si>
    <t>11573</t>
  </si>
  <si>
    <t>Alexandru Cebatori - 29/02/2020</t>
  </si>
  <si>
    <t>11567</t>
  </si>
  <si>
    <t>Pezhman Taraj - 29/02/2020</t>
  </si>
  <si>
    <t>11563</t>
  </si>
  <si>
    <t>Stephen Anthony - 29/02/2020</t>
  </si>
  <si>
    <t>11574</t>
  </si>
  <si>
    <t>Shpock</t>
  </si>
  <si>
    <t>50% credit - Larry Eliemenye</t>
  </si>
  <si>
    <t>CN-2024</t>
  </si>
  <si>
    <t>S94 Ltd.</t>
  </si>
  <si>
    <t>Liam O'Meara</t>
  </si>
  <si>
    <t>INV-1996</t>
  </si>
  <si>
    <t>Receipt Bank.</t>
  </si>
  <si>
    <t>Caitlin Rich - 29/02/2020</t>
  </si>
  <si>
    <t>11571</t>
  </si>
  <si>
    <t>Puregym</t>
  </si>
  <si>
    <t>Grzegorz Jaskiewicz - 29/02/2020</t>
  </si>
  <si>
    <t>11570</t>
  </si>
  <si>
    <t>Opensignal</t>
  </si>
  <si>
    <t>Luiz Moreno - 29/02/2020</t>
  </si>
  <si>
    <t>11561</t>
  </si>
  <si>
    <t>Muhammad Usman Farooq - 29/02/2020</t>
  </si>
  <si>
    <t>11560</t>
  </si>
  <si>
    <t>Novoda</t>
  </si>
  <si>
    <t>1st Stage Retainer fee</t>
  </si>
  <si>
    <t>INV-2018</t>
  </si>
  <si>
    <t>Monolith.</t>
  </si>
  <si>
    <t>Bashkim Isai</t>
  </si>
  <si>
    <t>INV-2007</t>
  </si>
  <si>
    <t>JamieAl.</t>
  </si>
  <si>
    <t>Sorabh Dhir - 31/03/2020</t>
  </si>
  <si>
    <t>11587</t>
  </si>
  <si>
    <t>Sorabh Dhir - 29/02/2020</t>
  </si>
  <si>
    <t>11588</t>
  </si>
  <si>
    <t>Gerard Scheuber - 29/02/2020</t>
  </si>
  <si>
    <t>11566</t>
  </si>
  <si>
    <t>Sorabh Dhir - 19/01/2020</t>
  </si>
  <si>
    <t>11558</t>
  </si>
  <si>
    <t>Sorabh Dhir - 26/01/2020</t>
  </si>
  <si>
    <t>11556</t>
  </si>
  <si>
    <t>Sorabh Dhir - 09/02/2020</t>
  </si>
  <si>
    <t>11555</t>
  </si>
  <si>
    <t>Sorabh Dhir - 02/02/2020</t>
  </si>
  <si>
    <t>11546</t>
  </si>
  <si>
    <t>Gerard Scheuber - 31/01/2020</t>
  </si>
  <si>
    <t>11544</t>
  </si>
  <si>
    <t>Greensill Capital (UK) Limited</t>
  </si>
  <si>
    <t>Geraldine Lee</t>
  </si>
  <si>
    <t>INV-2015</t>
  </si>
  <si>
    <t>Glaxo Smith Kline.</t>
  </si>
  <si>
    <t>Jia Zhuang - 29/02/2020</t>
  </si>
  <si>
    <t>11586</t>
  </si>
  <si>
    <t>Jia Zhuang - 31/01/2020</t>
  </si>
  <si>
    <t>11543</t>
  </si>
  <si>
    <t>Charlotte Tilbury Beauty Ltd</t>
  </si>
  <si>
    <t>Selim Karatepe - 29/02/2020</t>
  </si>
  <si>
    <t>11569</t>
  </si>
  <si>
    <t>Centurycomm Limited</t>
  </si>
  <si>
    <t>Ronald Kohn</t>
  </si>
  <si>
    <t>INV-2027</t>
  </si>
  <si>
    <t>Buyapowa.</t>
  </si>
  <si>
    <t>Param Veghal</t>
  </si>
  <si>
    <t>INV-2021</t>
  </si>
  <si>
    <t>Bloom and Wild.</t>
  </si>
  <si>
    <t>Rowley Macklin - 29/02/2020</t>
  </si>
  <si>
    <t>11562</t>
  </si>
  <si>
    <t>Autosport</t>
  </si>
  <si>
    <t>Olivier De Sylva - 29/02/2020</t>
  </si>
  <si>
    <t>11568</t>
  </si>
  <si>
    <t>Archetype Agency Limited</t>
  </si>
  <si>
    <t>Yusef Ogunjimi - 29/02/2020</t>
  </si>
  <si>
    <t>11572</t>
  </si>
  <si>
    <t>Adarga.</t>
  </si>
  <si>
    <t>Dividends - Quarterly</t>
  </si>
  <si>
    <t>MO</t>
  </si>
  <si>
    <t>Contractor Invoices Uploaded</t>
  </si>
  <si>
    <t>Contractor Receipts</t>
  </si>
  <si>
    <t>Sent</t>
  </si>
  <si>
    <t>INV</t>
  </si>
  <si>
    <t>Viewed</t>
  </si>
  <si>
    <t>Unsent</t>
  </si>
  <si>
    <t>Paid</t>
  </si>
  <si>
    <t>Aferry.</t>
  </si>
  <si>
    <t>Keith Merriman</t>
  </si>
  <si>
    <t>INV-2019</t>
  </si>
  <si>
    <t>Cognetivity.</t>
  </si>
  <si>
    <t>Final Stage Fee for Full Stack Engineer</t>
  </si>
  <si>
    <t>INV-2014</t>
  </si>
  <si>
    <t>Gousto.</t>
  </si>
  <si>
    <t>Alessia Romano</t>
  </si>
  <si>
    <t>INV-2013</t>
  </si>
  <si>
    <t>Domenico Aumenta</t>
  </si>
  <si>
    <t>INV-2010</t>
  </si>
  <si>
    <t>Reed.</t>
  </si>
  <si>
    <t>Carly Skinner</t>
  </si>
  <si>
    <t>INV-2009</t>
  </si>
  <si>
    <t>Settled.</t>
  </si>
  <si>
    <t>Jakub Dziekan</t>
  </si>
  <si>
    <t>INV-2008</t>
  </si>
  <si>
    <t>Stephen Brewster</t>
  </si>
  <si>
    <t>INV-2005</t>
  </si>
  <si>
    <t>Beniamin Malinski</t>
  </si>
  <si>
    <t>INV-2004</t>
  </si>
  <si>
    <t>Ovo Energy.</t>
  </si>
  <si>
    <t>Christopher Lewis</t>
  </si>
  <si>
    <t>INV-2003</t>
  </si>
  <si>
    <t>Forward Partners.</t>
  </si>
  <si>
    <t>Gary Button</t>
  </si>
  <si>
    <t>INV-2002</t>
  </si>
  <si>
    <t>Sphere.</t>
  </si>
  <si>
    <t>Johannes Gosler</t>
  </si>
  <si>
    <t>INV-2001</t>
  </si>
  <si>
    <t>Skyscanner.</t>
  </si>
  <si>
    <t>Michael Tweed</t>
  </si>
  <si>
    <t>INV-2000</t>
  </si>
  <si>
    <t>Candu.</t>
  </si>
  <si>
    <t>Container for Front End</t>
  </si>
  <si>
    <t>INV-1999</t>
  </si>
  <si>
    <t>Container fee for Back End</t>
  </si>
  <si>
    <t>INV-1998</t>
  </si>
  <si>
    <t>Stefano Francisca</t>
  </si>
  <si>
    <t>INV-1997</t>
  </si>
  <si>
    <t>Jean-Charles Passepont</t>
  </si>
  <si>
    <t>INV-1995</t>
  </si>
  <si>
    <t>INV-1994</t>
  </si>
  <si>
    <t>Nuno Oliveira</t>
  </si>
  <si>
    <t>INV-1992</t>
  </si>
  <si>
    <t>Finderly GmbH.</t>
  </si>
  <si>
    <t>1st Stage Fee</t>
  </si>
  <si>
    <t>INV-1991</t>
  </si>
  <si>
    <t>Jaggrat Singh</t>
  </si>
  <si>
    <t>INV-1990</t>
  </si>
  <si>
    <t>Yusuf Afghan</t>
  </si>
  <si>
    <t>INV-1989</t>
  </si>
  <si>
    <t>Larry Eliemenye</t>
  </si>
  <si>
    <t>INV-1988</t>
  </si>
  <si>
    <t>Manchester Airport Group.</t>
  </si>
  <si>
    <t>Sean Wheeler</t>
  </si>
  <si>
    <t>INV-1987</t>
  </si>
  <si>
    <t>Cinch Cars Limited.</t>
  </si>
  <si>
    <t>Jack Gray</t>
  </si>
  <si>
    <t>INV-1984</t>
  </si>
  <si>
    <t>H4.</t>
  </si>
  <si>
    <t>1st Stage Container fee for Chief Product Officer</t>
  </si>
  <si>
    <t>INV-1983</t>
  </si>
  <si>
    <t>Captify.</t>
  </si>
  <si>
    <t>Adam Meszaros</t>
  </si>
  <si>
    <t>INV-1982</t>
  </si>
  <si>
    <t>WorldRemit.</t>
  </si>
  <si>
    <t>Nick Smith</t>
  </si>
  <si>
    <t>INV-1981</t>
  </si>
  <si>
    <t>CR</t>
  </si>
  <si>
    <t>Staff Heroes.</t>
  </si>
  <si>
    <t>Yann Stepienik</t>
  </si>
  <si>
    <t>CN-2017</t>
  </si>
  <si>
    <t>Valentin Nagacevschi &amp; Olena Mikhanosha</t>
  </si>
  <si>
    <t>CN-2016</t>
  </si>
  <si>
    <t>CN-2012</t>
  </si>
  <si>
    <t>Gener8.</t>
  </si>
  <si>
    <t>Refund for Shawn Javaid</t>
  </si>
  <si>
    <t>CN-1986</t>
  </si>
  <si>
    <t>Faxi</t>
  </si>
  <si>
    <t>Ben Clayton - 29/02/2020</t>
  </si>
  <si>
    <t>11583</t>
  </si>
  <si>
    <t>Ben Clayton - 31/01/2020</t>
  </si>
  <si>
    <t>11582</t>
  </si>
  <si>
    <t>11581</t>
  </si>
  <si>
    <t>11565</t>
  </si>
  <si>
    <t>Alan Cole - 23/02/2020</t>
  </si>
  <si>
    <t>11559</t>
  </si>
  <si>
    <t>Free Up Finance</t>
  </si>
  <si>
    <t>Alan Cole - 16/02/2020</t>
  </si>
  <si>
    <t>11557</t>
  </si>
  <si>
    <t>Patrick Jolley - 31/01/2020</t>
  </si>
  <si>
    <t>11554</t>
  </si>
  <si>
    <t>Adarga</t>
  </si>
  <si>
    <t>Yusef Ogunjimi - 31/01/2020</t>
  </si>
  <si>
    <t>11553</t>
  </si>
  <si>
    <t>Pezhman Taraj - 31/01/2020</t>
  </si>
  <si>
    <t>11549</t>
  </si>
  <si>
    <t>Mark Gilchrist - 31/01/2020</t>
  </si>
  <si>
    <t>11548</t>
  </si>
  <si>
    <t>Selim Karatepe - 31/01/2020</t>
  </si>
  <si>
    <t>11547</t>
  </si>
  <si>
    <t>Ovo Energy</t>
  </si>
  <si>
    <t>Christopher Lewis - 31/01/2020</t>
  </si>
  <si>
    <t>11545</t>
  </si>
  <si>
    <t>Caitlin Rich - 31/01/2020</t>
  </si>
  <si>
    <t>11542</t>
  </si>
  <si>
    <t>Grzegorz Jaskiewicz - 31/01/2020</t>
  </si>
  <si>
    <t>11541</t>
  </si>
  <si>
    <t>Cazoo</t>
  </si>
  <si>
    <t>Imogen Reeves - 31/01/2020</t>
  </si>
  <si>
    <t>11540</t>
  </si>
  <si>
    <t>Rowley Macklin - 31/01/2020</t>
  </si>
  <si>
    <t>11539</t>
  </si>
  <si>
    <t>Luiz Moreno - 31/01/2020</t>
  </si>
  <si>
    <t>11538</t>
  </si>
  <si>
    <t>Muhammad Usman Farooq - 31/01/2020</t>
  </si>
  <si>
    <t>11537</t>
  </si>
  <si>
    <t>Alexandru Cebatori - 31/01/2020</t>
  </si>
  <si>
    <t>11536</t>
  </si>
  <si>
    <t>The Culture Trip</t>
  </si>
  <si>
    <t>Ana Jakimovska - 31/01/2020</t>
  </si>
  <si>
    <t>11535</t>
  </si>
  <si>
    <t>Olivier De Sylva - 31/01/2020</t>
  </si>
  <si>
    <t>11534</t>
  </si>
  <si>
    <t>Patrick Jolley - 31/12/2019</t>
  </si>
  <si>
    <t>11533</t>
  </si>
  <si>
    <t>Engin Ozer - 31/12/2019</t>
  </si>
  <si>
    <t>11532</t>
  </si>
  <si>
    <t>Engin Ozer - 30/11/2019</t>
  </si>
  <si>
    <t>11531</t>
  </si>
  <si>
    <t>11530</t>
  </si>
  <si>
    <t>Patrick Jolley - 30/11/2019</t>
  </si>
  <si>
    <t>11529</t>
  </si>
  <si>
    <t>11528</t>
  </si>
  <si>
    <t>Ben Clayton - 31/12/2019</t>
  </si>
  <si>
    <t>11527</t>
  </si>
  <si>
    <t>Ben Clayton - 30/11/2019</t>
  </si>
  <si>
    <t>11526</t>
  </si>
  <si>
    <t>Ben Clayton - 31/10/2019</t>
  </si>
  <si>
    <t>11525</t>
  </si>
  <si>
    <t>Caitlin Rich - 31/12/2019</t>
  </si>
  <si>
    <t>11524</t>
  </si>
  <si>
    <t>Grzegorz Jaskiewicz - 31/12/2019</t>
  </si>
  <si>
    <t>11523</t>
  </si>
  <si>
    <t>Ana Jakimovska - 31/12/2019</t>
  </si>
  <si>
    <t>11522</t>
  </si>
  <si>
    <t>Imogen Reeves - 31/12/2019</t>
  </si>
  <si>
    <t>11521</t>
  </si>
  <si>
    <t>Christopher Lewis - 31/12/2019</t>
  </si>
  <si>
    <t>11520</t>
  </si>
  <si>
    <t>Rowley Macklin - 31/12/2019</t>
  </si>
  <si>
    <t>11519</t>
  </si>
  <si>
    <t>Alexander Edge - 31/12/2019</t>
  </si>
  <si>
    <t>11518</t>
  </si>
  <si>
    <t>Ebenzer Ogunjimi - 31/12/2019</t>
  </si>
  <si>
    <t>11517</t>
  </si>
  <si>
    <t>Luiz Moreno - 31/12/2019</t>
  </si>
  <si>
    <t>11516</t>
  </si>
  <si>
    <t>Muhammad Usman Farooq - 31/12/2019</t>
  </si>
  <si>
    <t>11515</t>
  </si>
  <si>
    <t>Olivier De Sylva - 31/12/2019</t>
  </si>
  <si>
    <t>11514</t>
  </si>
  <si>
    <t>Selim Karatepe - 31/12/2019</t>
  </si>
  <si>
    <t>11513</t>
  </si>
  <si>
    <t>11512</t>
  </si>
  <si>
    <t>11511</t>
  </si>
  <si>
    <t>Status</t>
  </si>
  <si>
    <t>Due</t>
  </si>
  <si>
    <t>Invoice Total</t>
  </si>
  <si>
    <t>Paid Date</t>
  </si>
  <si>
    <t>Expected Date</t>
  </si>
  <si>
    <t>Date</t>
  </si>
  <si>
    <t>To</t>
  </si>
  <si>
    <t>Type</t>
  </si>
  <si>
    <t>Reference</t>
  </si>
  <si>
    <t xml:space="preserve"> From 01 December 2019 to 31 March 2020</t>
  </si>
  <si>
    <t>Customer Invoice Report (British Pound)</t>
  </si>
  <si>
    <t>Contract</t>
  </si>
  <si>
    <t>IGNORE</t>
  </si>
  <si>
    <t>Row Labels</t>
  </si>
  <si>
    <t>Grand Total</t>
  </si>
  <si>
    <t>Sum of Invoice Total</t>
  </si>
  <si>
    <t>Column Labels</t>
  </si>
  <si>
    <t>Dec</t>
  </si>
  <si>
    <t>Jan</t>
  </si>
  <si>
    <t>Feb</t>
  </si>
  <si>
    <t>S/I [M]</t>
  </si>
  <si>
    <t>S/I [Year]</t>
  </si>
  <si>
    <t>Quarter</t>
  </si>
  <si>
    <t>S/I Week</t>
  </si>
  <si>
    <t>W of Month</t>
  </si>
  <si>
    <t>Payment Terms</t>
  </si>
  <si>
    <t>Payment Due Date</t>
  </si>
  <si>
    <t>Candidate</t>
  </si>
  <si>
    <t>Company</t>
  </si>
  <si>
    <t>Position</t>
  </si>
  <si>
    <t>FTC Months</t>
  </si>
  <si>
    <t>Fixed Fee</t>
  </si>
  <si>
    <t>Fee %</t>
  </si>
  <si>
    <t>Fee To Invoice</t>
  </si>
  <si>
    <t>Q1</t>
  </si>
  <si>
    <t>Aferry</t>
  </si>
  <si>
    <t>Product Manager</t>
  </si>
  <si>
    <t>Olesii Kozilin</t>
  </si>
  <si>
    <t>Skyscanner</t>
  </si>
  <si>
    <t>iOS Engineer</t>
  </si>
  <si>
    <t>Buyapowa</t>
  </si>
  <si>
    <t>Senior Product Manager</t>
  </si>
  <si>
    <t>Q2</t>
  </si>
  <si>
    <t>Vignesh Ramachandra</t>
  </si>
  <si>
    <t>Android Engineer</t>
  </si>
  <si>
    <t>Bloom &amp; Wild</t>
  </si>
  <si>
    <t>GSK</t>
  </si>
  <si>
    <t>Senior Product Designer</t>
  </si>
  <si>
    <t>Jul</t>
  </si>
  <si>
    <t>Q3</t>
  </si>
  <si>
    <t>Rustem Saitkulob</t>
  </si>
  <si>
    <t>Android Developer</t>
  </si>
  <si>
    <t>Senior iOS</t>
  </si>
  <si>
    <t>Ten Group</t>
  </si>
  <si>
    <t>Gabriel Pablovic</t>
  </si>
  <si>
    <t>Scalable Capital</t>
  </si>
  <si>
    <t>Product Managers</t>
  </si>
  <si>
    <t>Adam Ostor</t>
  </si>
  <si>
    <t>Senior Backend Developer</t>
  </si>
  <si>
    <t>Sergei Viniarskii</t>
  </si>
  <si>
    <t>Gabriele Alese</t>
  </si>
  <si>
    <t>Evolve</t>
  </si>
  <si>
    <t>Senior Python Engineer</t>
  </si>
  <si>
    <t>Jun</t>
  </si>
  <si>
    <t>Jenni Harrington</t>
  </si>
  <si>
    <t>BookingGo</t>
  </si>
  <si>
    <t>UX Researcher</t>
  </si>
  <si>
    <t>Vishal Kara</t>
  </si>
  <si>
    <t>Yuri Nechaev</t>
  </si>
  <si>
    <t>Wajahat Ali Nawab</t>
  </si>
  <si>
    <t>Delivery Hero</t>
  </si>
  <si>
    <t>Santiago Barbat</t>
  </si>
  <si>
    <t>Cogentivity</t>
  </si>
  <si>
    <t>Full Stack Developer</t>
  </si>
  <si>
    <t>Rafael Costa</t>
  </si>
  <si>
    <t>Amit Routh</t>
  </si>
  <si>
    <t>Oh My Green</t>
  </si>
  <si>
    <t>Imogen Reeves</t>
  </si>
  <si>
    <t>Product Designer</t>
  </si>
  <si>
    <t>Grzegorz Cwirko</t>
  </si>
  <si>
    <t>iOS Developer</t>
  </si>
  <si>
    <t>3 Month Rolling Cash Flow Model</t>
  </si>
  <si>
    <t>Rent</t>
  </si>
  <si>
    <t>Other Supplier Payments</t>
  </si>
  <si>
    <t>Data Input Sheet</t>
  </si>
  <si>
    <t>Co. Name</t>
  </si>
  <si>
    <t>1st w/e date</t>
  </si>
  <si>
    <t>Current Accounts</t>
  </si>
  <si>
    <t>Account 1</t>
  </si>
  <si>
    <t>Account 2</t>
  </si>
  <si>
    <t>Account 3</t>
  </si>
  <si>
    <t>Total Current Account Balances</t>
  </si>
  <si>
    <t>Service Charge %</t>
  </si>
  <si>
    <t>Discounting/Interest Charge %</t>
  </si>
  <si>
    <t>Advance Rate %</t>
  </si>
  <si>
    <t>Service Charge - Flat Fee £</t>
  </si>
  <si>
    <t>ID Review Limit/Facility Size £</t>
  </si>
  <si>
    <t>Funds In Use £</t>
  </si>
  <si>
    <t>Funded Ledger (Less Disapprovals) £</t>
  </si>
  <si>
    <t>Loan Repayments</t>
  </si>
  <si>
    <t>Receipt Assumptions</t>
  </si>
  <si>
    <t>Contractor Payments</t>
  </si>
  <si>
    <t>Perm Fees - Receipts</t>
  </si>
  <si>
    <t>Contractor Fees - Receipts</t>
  </si>
  <si>
    <t>Contractor Margin Assumptions</t>
  </si>
  <si>
    <t>Contractor fees billed - (incl VAT)</t>
  </si>
  <si>
    <t>Contractor payments - (incl VAT)</t>
  </si>
  <si>
    <t>Other Payments</t>
  </si>
  <si>
    <t>Net Salaries</t>
  </si>
  <si>
    <t>Pension Payments</t>
  </si>
  <si>
    <t>Loan Repayments (if applicable)</t>
  </si>
  <si>
    <t>Dividend payments</t>
  </si>
  <si>
    <t>HMRC Payments</t>
  </si>
  <si>
    <t>PAYE &amp; NI</t>
  </si>
  <si>
    <t>VAT</t>
  </si>
  <si>
    <t>Corporation Tax</t>
  </si>
  <si>
    <t>CIS</t>
  </si>
  <si>
    <t>Overdraft Available</t>
  </si>
  <si>
    <t>Credit Cards &amp; Staff Expenses</t>
  </si>
  <si>
    <t>HMRC - CIS</t>
  </si>
  <si>
    <t xml:space="preserve">HMRC - VAT </t>
  </si>
  <si>
    <t>Overdraft</t>
  </si>
  <si>
    <t>Balance in other current accounts/convert to £ if currency accounts</t>
  </si>
  <si>
    <t>This is the 'float' you like to see in the current account - it should be as low as possible to minimise the cost of the ID Account</t>
  </si>
  <si>
    <t>Overdraft limit on the current accounts</t>
  </si>
  <si>
    <t>This is your facility size or the maximum you can borrow through the ID account</t>
  </si>
  <si>
    <t>If you pay Service Charge as a % of gross invoice value enter the % here</t>
  </si>
  <si>
    <t>If you are lucky enough to have a flat fee service charge, enter the monthly cost here</t>
  </si>
  <si>
    <t>This is your cost of borrowing through your ID account</t>
  </si>
  <si>
    <t>This is the % of your invoices that your provider will allow you to fund</t>
  </si>
  <si>
    <t>This is how much you have borrowed to date</t>
  </si>
  <si>
    <t>This is your contractor debtors due - i.e. the ledger that you can borrow against</t>
  </si>
  <si>
    <r>
      <t xml:space="preserve">ID Accounts </t>
    </r>
    <r>
      <rPr>
        <i/>
        <sz val="11"/>
        <color theme="1"/>
        <rFont val="Calibri"/>
        <family val="2"/>
        <scheme val="minor"/>
      </rPr>
      <t>(Please note: If you have currency ID accounts you will need to convert to £ before entering the numbers into here)</t>
    </r>
  </si>
  <si>
    <t>Please enter the expected receipts from perm fees on a weekly basis</t>
  </si>
  <si>
    <t>Please enter the expected receipts from contractor fees on a weekly basis</t>
  </si>
  <si>
    <t>Please enter the gross amount of sales invoices raised in the week (if any are in currency please convert to £)</t>
  </si>
  <si>
    <t>Please enter the gross amount paid to contractors in the week (if any are in currency please convert to £)</t>
  </si>
  <si>
    <t>Please enter the net amount paid to staff on pay day</t>
  </si>
  <si>
    <t>Please enter both the employee &amp; employer contributions paid over to the pension provider</t>
  </si>
  <si>
    <t>Please enter your Rent payment (including VAT)</t>
  </si>
  <si>
    <t>Please enter the value of your other weekly supplier payments (including VAT)</t>
  </si>
  <si>
    <t>Please enter the amount paid for credit cards and staff expenses here</t>
  </si>
  <si>
    <t>Please enter your loan repayments if applicable</t>
  </si>
  <si>
    <t>Please enter the proposed dividend payments for the period</t>
  </si>
  <si>
    <t>Please enter the payroll taxes due to be paid to HMRC by the 22nd of each month</t>
  </si>
  <si>
    <t>If you have any CIS payments to make to HMRC please enter them here</t>
  </si>
  <si>
    <t>Please enter your Qtrly VAT payment - if you are in a reclaim position then enter a -ve value</t>
  </si>
  <si>
    <t>Please enter any Corp Tax that may be due in the period</t>
  </si>
  <si>
    <t>N.B. Please only input +ve amounts unless it is specifically mentioned below</t>
  </si>
  <si>
    <t>Balance in current account (if overdrawn please enter a -ve balance)</t>
  </si>
  <si>
    <t>Contract ID</t>
  </si>
  <si>
    <t>Perm ID</t>
  </si>
  <si>
    <t>Perm - Opening Balance (Funds in Use)</t>
  </si>
  <si>
    <t>Perm - Opening Ledger (Aged Debtors)</t>
  </si>
  <si>
    <t>Contract - Opening Balance (Funds in Use)</t>
  </si>
  <si>
    <t>Contract - Opening Ledger (Aged Debtors)</t>
  </si>
  <si>
    <t>Perm Invoices Uploaded</t>
  </si>
  <si>
    <t>Perm Receipts</t>
  </si>
  <si>
    <t>Perm Assumptions</t>
  </si>
  <si>
    <t>Perm Fees - Invoices Raised</t>
  </si>
  <si>
    <t>Please enter the expected perm fees to be raised on a weekly basis (incl. VAT)</t>
  </si>
  <si>
    <t>Perm Maximum Availability</t>
  </si>
  <si>
    <t>Contract Maximum Availability</t>
  </si>
  <si>
    <t>Perm Available ID Funds before Drawdown</t>
  </si>
  <si>
    <t>Contract Available ID Funds before Drawdown</t>
  </si>
  <si>
    <t>Perm Closing Ledger</t>
  </si>
  <si>
    <t>Contract Closing Ledger</t>
  </si>
  <si>
    <t>Availability</t>
  </si>
  <si>
    <t>Minimum Current 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</si>
</sst>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#,##0;[Red]\(#,##0\);\-_;"/>
    <numFmt numFmtId="166" formatCode="[$-F800]dddd\,\ mmmm\ dd\,\ yyyy"/>
    <numFmt numFmtId="167" formatCode="[$£-809]#,##0.00;\-[$£-809]#,##0.00"/>
    <numFmt numFmtId="168" formatCode="d/mm/yyyy"/>
    <numFmt numFmtId="169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/>
  </cellStyleXfs>
  <cellXfs count="117">
    <xf numFmtId="0" fontId="0" fillId="0" borderId="0" xfId="0"/>
    <xf numFmtId="15" fontId="2" fillId="0" borderId="0" xfId="0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9" fillId="0" borderId="0" xfId="46">
      <alignment vertical="center"/>
    </xf>
    <xf numFmtId="0" fontId="23" fillId="0" borderId="0" xfId="46" applyFont="1" applyAlignment="1">
      <alignment vertical="top" wrapText="1"/>
    </xf>
    <xf numFmtId="167" fontId="24" fillId="0" borderId="0" xfId="46" applyNumberFormat="1" applyFont="1">
      <alignment vertical="center"/>
    </xf>
    <xf numFmtId="168" fontId="24" fillId="0" borderId="0" xfId="46" applyNumberFormat="1" applyFont="1" applyAlignment="1">
      <alignment horizontal="left" vertical="center"/>
    </xf>
    <xf numFmtId="167" fontId="25" fillId="0" borderId="0" xfId="46" applyNumberFormat="1" applyFont="1">
      <alignment vertical="center"/>
    </xf>
    <xf numFmtId="167" fontId="25" fillId="0" borderId="0" xfId="46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3" fontId="0" fillId="0" borderId="0" xfId="0" applyNumberFormat="1"/>
    <xf numFmtId="0" fontId="0" fillId="33" borderId="0" xfId="0" applyFill="1" applyAlignment="1">
      <alignment horizontal="left"/>
    </xf>
    <xf numFmtId="3" fontId="0" fillId="33" borderId="0" xfId="0" applyNumberFormat="1" applyFill="1"/>
    <xf numFmtId="0" fontId="28" fillId="0" borderId="12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8" fillId="34" borderId="12" xfId="0" applyFont="1" applyFill="1" applyBorder="1" applyAlignment="1">
      <alignment horizontal="center" wrapText="1"/>
    </xf>
    <xf numFmtId="0" fontId="28" fillId="34" borderId="13" xfId="0" applyFont="1" applyFill="1" applyBorder="1" applyAlignment="1">
      <alignment horizontal="center" wrapText="1"/>
    </xf>
    <xf numFmtId="0" fontId="29" fillId="0" borderId="14" xfId="0" applyFont="1" applyBorder="1" applyAlignment="1">
      <alignment wrapText="1"/>
    </xf>
    <xf numFmtId="0" fontId="29" fillId="0" borderId="15" xfId="0" applyFont="1" applyBorder="1" applyAlignment="1">
      <alignment wrapText="1"/>
    </xf>
    <xf numFmtId="0" fontId="29" fillId="34" borderId="14" xfId="0" applyFont="1" applyFill="1" applyBorder="1" applyAlignment="1">
      <alignment wrapText="1"/>
    </xf>
    <xf numFmtId="15" fontId="29" fillId="0" borderId="15" xfId="0" applyNumberFormat="1" applyFont="1" applyBorder="1" applyAlignment="1">
      <alignment wrapText="1"/>
    </xf>
    <xf numFmtId="0" fontId="29" fillId="35" borderId="14" xfId="0" applyFont="1" applyFill="1" applyBorder="1" applyAlignment="1">
      <alignment wrapText="1"/>
    </xf>
    <xf numFmtId="0" fontId="0" fillId="36" borderId="14" xfId="0" applyFill="1" applyBorder="1" applyAlignment="1">
      <alignment wrapText="1"/>
    </xf>
    <xf numFmtId="0" fontId="30" fillId="36" borderId="14" xfId="0" applyFont="1" applyFill="1" applyBorder="1" applyAlignment="1">
      <alignment wrapText="1"/>
    </xf>
    <xf numFmtId="0" fontId="29" fillId="34" borderId="15" xfId="0" applyFont="1" applyFill="1" applyBorder="1" applyAlignment="1">
      <alignment wrapText="1"/>
    </xf>
    <xf numFmtId="0" fontId="0" fillId="36" borderId="15" xfId="0" applyFill="1" applyBorder="1" applyAlignment="1">
      <alignment wrapText="1"/>
    </xf>
    <xf numFmtId="8" fontId="29" fillId="34" borderId="14" xfId="0" applyNumberFormat="1" applyFont="1" applyFill="1" applyBorder="1" applyAlignment="1">
      <alignment wrapText="1"/>
    </xf>
    <xf numFmtId="10" fontId="29" fillId="34" borderId="14" xfId="0" applyNumberFormat="1" applyFont="1" applyFill="1" applyBorder="1" applyAlignment="1">
      <alignment wrapText="1"/>
    </xf>
    <xf numFmtId="8" fontId="31" fillId="37" borderId="14" xfId="0" applyNumberFormat="1" applyFont="1" applyFill="1" applyBorder="1" applyAlignment="1">
      <alignment horizontal="right" wrapText="1"/>
    </xf>
    <xf numFmtId="8" fontId="30" fillId="0" borderId="14" xfId="0" applyNumberFormat="1" applyFont="1" applyBorder="1" applyAlignment="1">
      <alignment horizontal="right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9" fontId="0" fillId="0" borderId="0" xfId="43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65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16" xfId="1" applyNumberFormat="1" applyFont="1" applyFill="1" applyBorder="1" applyAlignment="1" applyProtection="1">
      <alignment vertical="center"/>
      <protection locked="0"/>
    </xf>
    <xf numFmtId="9" fontId="0" fillId="0" borderId="16" xfId="43" applyFont="1" applyFill="1" applyBorder="1" applyAlignment="1" applyProtection="1">
      <alignment vertical="center"/>
      <protection locked="0"/>
    </xf>
    <xf numFmtId="14" fontId="0" fillId="0" borderId="16" xfId="0" applyNumberFormat="1" applyFill="1" applyBorder="1" applyAlignment="1" applyProtection="1">
      <alignment vertical="center"/>
      <protection locked="0"/>
    </xf>
    <xf numFmtId="10" fontId="0" fillId="0" borderId="16" xfId="43" applyNumberFormat="1" applyFont="1" applyFill="1" applyBorder="1" applyAlignment="1" applyProtection="1">
      <alignment vertical="center"/>
      <protection locked="0"/>
    </xf>
    <xf numFmtId="169" fontId="0" fillId="0" borderId="16" xfId="43" applyNumberFormat="1" applyFont="1" applyFill="1" applyBorder="1" applyAlignment="1" applyProtection="1">
      <alignment vertical="center"/>
      <protection locked="0"/>
    </xf>
    <xf numFmtId="164" fontId="0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Alignment="1" applyProtection="1">
      <alignment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9" xfId="0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>
      <alignment horizontal="left" vertical="center"/>
    </xf>
    <xf numFmtId="167" fontId="26" fillId="0" borderId="0" xfId="46" applyNumberFormat="1" applyFont="1" applyAlignment="1">
      <alignment horizontal="center" vertical="center"/>
    </xf>
    <xf numFmtId="167" fontId="25" fillId="0" borderId="0" xfId="46" applyNumberFormat="1" applyFont="1" applyAlignment="1">
      <alignment horizontal="center" vertical="center"/>
    </xf>
    <xf numFmtId="14" fontId="32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2" fillId="0" borderId="0" xfId="0" applyFont="1" applyFill="1" applyAlignment="1" applyProtection="1">
      <alignment vertical="center"/>
      <protection hidden="1"/>
    </xf>
    <xf numFmtId="0" fontId="33" fillId="0" borderId="0" xfId="0" applyFont="1" applyFill="1" applyAlignment="1" applyProtection="1">
      <alignment vertical="center"/>
      <protection hidden="1"/>
    </xf>
    <xf numFmtId="14" fontId="32" fillId="0" borderId="0" xfId="0" applyNumberFormat="1" applyFont="1" applyFill="1" applyAlignment="1" applyProtection="1">
      <alignment vertical="center"/>
      <protection hidden="1"/>
    </xf>
    <xf numFmtId="0" fontId="3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165" fontId="2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Fill="1" applyAlignment="1" applyProtection="1">
      <alignment vertical="center"/>
      <protection hidden="1"/>
    </xf>
    <xf numFmtId="0" fontId="27" fillId="0" borderId="0" xfId="0" applyFont="1" applyFill="1" applyAlignment="1" applyProtection="1">
      <alignment vertical="center"/>
      <protection hidden="1"/>
    </xf>
    <xf numFmtId="165" fontId="1" fillId="0" borderId="0" xfId="1" applyNumberFormat="1" applyFont="1" applyFill="1" applyAlignment="1" applyProtection="1">
      <alignment vertical="center"/>
      <protection hidden="1"/>
    </xf>
    <xf numFmtId="0" fontId="27" fillId="0" borderId="0" xfId="0" applyFont="1" applyFill="1" applyAlignment="1" applyProtection="1">
      <alignment vertical="center" wrapText="1"/>
      <protection hidden="1"/>
    </xf>
    <xf numFmtId="0" fontId="32" fillId="0" borderId="1" xfId="0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165" fontId="2" fillId="0" borderId="2" xfId="1" applyNumberFormat="1" applyFont="1" applyFill="1" applyBorder="1" applyAlignment="1" applyProtection="1">
      <alignment vertical="center"/>
      <protection hidden="1"/>
    </xf>
    <xf numFmtId="165" fontId="2" fillId="0" borderId="28" xfId="1" applyNumberFormat="1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5" fontId="2" fillId="0" borderId="0" xfId="1" applyNumberFormat="1" applyFont="1" applyFill="1" applyBorder="1" applyAlignment="1" applyProtection="1">
      <alignment vertical="center"/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165" fontId="0" fillId="38" borderId="0" xfId="1" applyNumberFormat="1" applyFont="1" applyFill="1" applyProtection="1">
      <protection hidden="1"/>
    </xf>
    <xf numFmtId="165" fontId="0" fillId="0" borderId="0" xfId="1" quotePrefix="1" applyNumberFormat="1" applyFont="1" applyFill="1" applyAlignment="1" applyProtection="1">
      <alignment vertical="center"/>
      <protection hidden="1"/>
    </xf>
    <xf numFmtId="165" fontId="1" fillId="0" borderId="0" xfId="1" quotePrefix="1" applyNumberFormat="1" applyFont="1" applyFill="1" applyAlignment="1" applyProtection="1">
      <alignment vertical="center"/>
      <protection hidden="1"/>
    </xf>
    <xf numFmtId="0" fontId="36" fillId="0" borderId="0" xfId="0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165" fontId="20" fillId="0" borderId="0" xfId="1" applyNumberFormat="1" applyFont="1" applyFill="1" applyBorder="1" applyAlignment="1" applyProtection="1">
      <alignment vertical="center"/>
      <protection hidden="1"/>
    </xf>
    <xf numFmtId="165" fontId="20" fillId="0" borderId="0" xfId="1" applyNumberFormat="1" applyFont="1" applyFill="1" applyAlignment="1" applyProtection="1">
      <alignment vertical="center"/>
      <protection hidden="1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4F0FBEEB-543A-4B8F-9EC7-6BE447EB8B70}"/>
    <cellStyle name="Comma 3" xfId="47" xr:uid="{91744111-A578-4331-A43B-F5F90C47D255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D0DE8F5E-CED0-4EDB-9B8C-6575741463DB}"/>
    <cellStyle name="Normal 3" xfId="46" xr:uid="{EB787A05-9B1C-442D-92D3-CFDF1494B2F0}"/>
    <cellStyle name="Normal 4" xfId="49" xr:uid="{68D4D970-BCA2-487A-9D9D-EED94365FDE3}"/>
    <cellStyle name="Note" xfId="16" builtinId="10" customBuiltin="1"/>
    <cellStyle name="Output" xfId="11" builtinId="21" customBuiltin="1"/>
    <cellStyle name="Percent" xfId="43" builtinId="5"/>
    <cellStyle name="Percent 2" xfId="48" xr:uid="{A9B489F8-1208-41A1-9933-89A4DD3A47A9}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GB" baseline="0"/>
              <a:t>3 Month Rolling Weekly Cash Flow Forecast</a:t>
            </a:r>
            <a:endParaRPr lang="en-GB"/>
          </a:p>
        </c:rich>
      </c:tx>
      <c:layout>
        <c:manualLayout>
          <c:xMode val="edge"/>
          <c:yMode val="edge"/>
          <c:x val="7.6104562618834748E-2"/>
          <c:y val="4.18088966204829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18698660467708E-2"/>
          <c:y val="0.15490749941752338"/>
          <c:w val="0.91754514415377519"/>
          <c:h val="0.76959661332031437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Data'!$C$11</c:f>
              <c:strCache>
                <c:ptCount val="1"/>
                <c:pt idx="0">
                  <c:v>Available Cash</c:v>
                </c:pt>
              </c:strCache>
            </c:strRef>
          </c:tx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Data'!$D$11:$P$11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11D-9787-B23CAAEA7BA1}"/>
            </c:ext>
          </c:extLst>
        </c:ser>
        <c:ser>
          <c:idx val="2"/>
          <c:order val="2"/>
          <c:tx>
            <c:strRef>
              <c:f>'Chart Data'!$C$12</c:f>
              <c:strCache>
                <c:ptCount val="1"/>
                <c:pt idx="0">
                  <c:v>Overdraft</c:v>
                </c:pt>
              </c:strCache>
            </c:strRef>
          </c:tx>
          <c:spPr>
            <a:ln>
              <a:gradFill>
                <a:gsLst>
                  <a:gs pos="100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Data'!$D$12:$P$12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9-4AA3-B585-B2112BD2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25096"/>
        <c:axId val="3152062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cat>
                  <c:multiLvlStrRef>
                    <c:extLst>
                      <c:ext uri="{02D57815-91ED-43cb-92C2-25804820EDAC}">
                        <c15:formulaRef>
                          <c15:sqref>'Chart Data'!$D$4:$P$5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00-Jan</c:v>
                        </c:pt>
                        <c:pt idx="1">
                          <c:v>07-Jan</c:v>
                        </c:pt>
                        <c:pt idx="2">
                          <c:v>14-Jan</c:v>
                        </c:pt>
                        <c:pt idx="3">
                          <c:v>21-Jan</c:v>
                        </c:pt>
                        <c:pt idx="4">
                          <c:v>28-Jan</c:v>
                        </c:pt>
                        <c:pt idx="5">
                          <c:v>04-Feb</c:v>
                        </c:pt>
                        <c:pt idx="6">
                          <c:v>11-Feb</c:v>
                        </c:pt>
                        <c:pt idx="7">
                          <c:v>18-Feb</c:v>
                        </c:pt>
                        <c:pt idx="8">
                          <c:v>25-Feb</c:v>
                        </c:pt>
                        <c:pt idx="9">
                          <c:v>03-Mar</c:v>
                        </c:pt>
                        <c:pt idx="10">
                          <c:v>10-Mar</c:v>
                        </c:pt>
                        <c:pt idx="11">
                          <c:v>17-Mar</c:v>
                        </c:pt>
                        <c:pt idx="12">
                          <c:v>24-Mar</c:v>
                        </c:pt>
                      </c:lvl>
                      <c:lvl>
                        <c:pt idx="0">
                          <c:v>Wk 1</c:v>
                        </c:pt>
                        <c:pt idx="1">
                          <c:v>Wk 2</c:v>
                        </c:pt>
                        <c:pt idx="2">
                          <c:v>Wk 3</c:v>
                        </c:pt>
                        <c:pt idx="3">
                          <c:v>Wk 4</c:v>
                        </c:pt>
                        <c:pt idx="4">
                          <c:v>Wk 5</c:v>
                        </c:pt>
                        <c:pt idx="5">
                          <c:v>Wk 6</c:v>
                        </c:pt>
                        <c:pt idx="6">
                          <c:v>Wk 7</c:v>
                        </c:pt>
                        <c:pt idx="7">
                          <c:v>Wk 8</c:v>
                        </c:pt>
                        <c:pt idx="8">
                          <c:v>Wk 9</c:v>
                        </c:pt>
                        <c:pt idx="9">
                          <c:v>Wk 10</c:v>
                        </c:pt>
                        <c:pt idx="10">
                          <c:v>Wk 11</c:v>
                        </c:pt>
                        <c:pt idx="11">
                          <c:v>Wk 12</c:v>
                        </c:pt>
                        <c:pt idx="12">
                          <c:v>Wk 13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859-411D-9787-B23CAAEA7BA1}"/>
                  </c:ext>
                </c:extLst>
              </c15:ser>
            </c15:filteredLineSeries>
          </c:ext>
        </c:extLst>
      </c:lineChart>
      <c:dateAx>
        <c:axId val="31522509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n-US"/>
          </a:p>
        </c:txPr>
        <c:crossAx val="315206280"/>
        <c:crossesAt val="0"/>
        <c:auto val="1"/>
        <c:lblOffset val="100"/>
        <c:baseTimeUnit val="days"/>
        <c:majorTimeUnit val="days"/>
        <c:minorUnit val="1"/>
        <c:minorTimeUnit val="days"/>
      </c:dateAx>
      <c:valAx>
        <c:axId val="315206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crossAx val="3152250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3457608996418947"/>
          <c:y val="0.92546014036646673"/>
          <c:w val="0.2721646692832792"/>
          <c:h val="6.2000674680555201E-2"/>
        </c:manualLayout>
      </c:layout>
      <c:overlay val="0"/>
      <c:txPr>
        <a:bodyPr/>
        <a:lstStyle/>
        <a:p>
          <a:pPr>
            <a:defRPr sz="800" b="1" i="0" baseline="0"/>
          </a:pPr>
          <a:endParaRPr lang="en-US"/>
        </a:p>
      </c:txPr>
    </c:legend>
    <c:plotVisOnly val="1"/>
    <c:dispBlanksAs val="gap"/>
    <c:showDLblsOverMax val="0"/>
  </c:chart>
  <c:spPr>
    <a:ln w="15875">
      <a:solidFill>
        <a:srgbClr val="7030A0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0.826</cdr:x>
      <cdr:y>0.01567</cdr:y>
    </cdr:from>
    <cdr:to>
      <cdr:x>0.98158</cdr:x>
      <cdr:y>0.14501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0606CA3-E7DC-4D28-B0EE-268B19EFD8A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86675" y="95250"/>
          <a:ext cx="1447800" cy="78594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666750</xdr:colOff>
      <xdr:row>0</xdr:row>
      <xdr:rowOff>76200</xdr:rowOff>
    </xdr:from>
    <xdr:to>
      <xdr:col>16</xdr:col>
      <xdr:colOff>685800</xdr:colOff>
      <xdr:row>4</xdr:row>
      <xdr:rowOff>62049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788D97-5E48-4AD0-ABD0-69580505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725" y="76200"/>
          <a:ext cx="1447800" cy="785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istarconsultingltd.sharepoint.com/Users/Paul/Dropbox%20(Aristar)/RAPiD%20&amp;%20Firefly/Interim%20Documents/Firefly%20HC/Billing%20Documents/Ye%20Mar%2016/2%20-%20FFHC%20Billing%20Doc%20May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ing Data"/>
      <sheetName val="Interims"/>
      <sheetName val="Interim Data"/>
      <sheetName val="Pivot"/>
      <sheetName val="Consultant Margin"/>
    </sheetNames>
    <sheetDataSet>
      <sheetData sheetId="0"/>
      <sheetData sheetId="1"/>
      <sheetData sheetId="2">
        <row r="6">
          <cell r="B6" t="str">
            <v>Akshat Gupta</v>
          </cell>
        </row>
        <row r="7">
          <cell r="B7" t="str">
            <v>Alex Windsor</v>
          </cell>
        </row>
        <row r="8">
          <cell r="B8" t="str">
            <v>Anil Randeria</v>
          </cell>
        </row>
        <row r="9">
          <cell r="B9" t="str">
            <v>Axel Antoni</v>
          </cell>
        </row>
        <row r="10">
          <cell r="B10" t="str">
            <v>Brian Parry</v>
          </cell>
        </row>
        <row r="11">
          <cell r="B11" t="str">
            <v>Chloe Unwin</v>
          </cell>
        </row>
        <row r="12">
          <cell r="B12" t="str">
            <v>Collin Jeffery's (NEW)</v>
          </cell>
        </row>
        <row r="13">
          <cell r="B13" t="str">
            <v>Collin Jeffery's (old)</v>
          </cell>
        </row>
        <row r="14">
          <cell r="B14" t="str">
            <v>Daryl O'Leary</v>
          </cell>
        </row>
        <row r="15">
          <cell r="B15" t="str">
            <v>Daryl O'Leary (add'l charge)</v>
          </cell>
        </row>
        <row r="16">
          <cell r="B16" t="str">
            <v>Dilip Dave</v>
          </cell>
        </row>
        <row r="17">
          <cell r="B17" t="str">
            <v>Gavin Collins</v>
          </cell>
        </row>
        <row r="18">
          <cell r="B18" t="str">
            <v>Gavin Fowke</v>
          </cell>
        </row>
        <row r="19">
          <cell r="B19" t="str">
            <v>Gerard Hurley</v>
          </cell>
        </row>
        <row r="20">
          <cell r="B20" t="str">
            <v>Gordon Hodgson</v>
          </cell>
        </row>
        <row r="21">
          <cell r="B21" t="str">
            <v>Gurveer Tiwanna</v>
          </cell>
        </row>
        <row r="22">
          <cell r="B22" t="str">
            <v>Kate Lovatt</v>
          </cell>
        </row>
        <row r="23">
          <cell r="B23" t="str">
            <v>Kathleen Bautista</v>
          </cell>
        </row>
        <row r="24">
          <cell r="B24" t="str">
            <v>Lynne Ross (NEW)</v>
          </cell>
        </row>
        <row r="25">
          <cell r="B25" t="str">
            <v>Lynne Ross (old)</v>
          </cell>
        </row>
        <row r="26">
          <cell r="B26" t="str">
            <v>Mark Reeve</v>
          </cell>
        </row>
        <row r="27">
          <cell r="B27" t="str">
            <v>Mark Simpson</v>
          </cell>
        </row>
        <row r="28">
          <cell r="B28" t="str">
            <v>Marshall Billington</v>
          </cell>
        </row>
        <row r="29">
          <cell r="B29" t="str">
            <v>Michael Frankl</v>
          </cell>
        </row>
        <row r="30">
          <cell r="B30" t="str">
            <v>Mike Richardson</v>
          </cell>
        </row>
        <row r="31">
          <cell r="B31" t="str">
            <v>Phil Stone</v>
          </cell>
        </row>
        <row r="32">
          <cell r="B32" t="str">
            <v>Rauf Anwar</v>
          </cell>
        </row>
        <row r="33">
          <cell r="B33" t="str">
            <v>Richard Burrell (NEW)</v>
          </cell>
        </row>
        <row r="34">
          <cell r="B34" t="str">
            <v>Richard Burrell (old)</v>
          </cell>
        </row>
        <row r="35">
          <cell r="B35" t="str">
            <v>Saima Habib</v>
          </cell>
        </row>
        <row r="36">
          <cell r="B36" t="str">
            <v>Saima Habib (Excess)</v>
          </cell>
        </row>
        <row r="37">
          <cell r="B37" t="str">
            <v>Saima Habib (Retention)</v>
          </cell>
        </row>
        <row r="38">
          <cell r="B38" t="str">
            <v>Samantha Healey</v>
          </cell>
        </row>
        <row r="39">
          <cell r="B39" t="str">
            <v>Samantha Healey (Retention)</v>
          </cell>
        </row>
        <row r="40">
          <cell r="B40" t="str">
            <v>Sara Willan</v>
          </cell>
        </row>
        <row r="41">
          <cell r="B41" t="str">
            <v>Simon Tang</v>
          </cell>
        </row>
        <row r="42">
          <cell r="B42" t="str">
            <v>Sotirios Dalakas</v>
          </cell>
        </row>
        <row r="43">
          <cell r="B43" t="str">
            <v>Suzette Mohammed</v>
          </cell>
        </row>
        <row r="44">
          <cell r="B44" t="str">
            <v>Wagnelucio Tonon</v>
          </cell>
        </row>
        <row r="45">
          <cell r="B45" t="str">
            <v>Yinka Fowora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ey Anderton" refreshedDate="43907.007803587963" createdVersion="6" refreshedVersion="6" minRefreshableVersion="3" recordCount="119" xr:uid="{D5C7BD13-9E59-42AB-BAE5-C2FF6690540E}">
  <cacheSource type="worksheet">
    <worksheetSource ref="A5:M124" sheet="3 month Invoices"/>
  </cacheSource>
  <cacheFields count="15">
    <cacheField name="Invoice Number" numFmtId="167">
      <sharedItems/>
    </cacheField>
    <cacheField name="Reference" numFmtId="167">
      <sharedItems containsBlank="1"/>
    </cacheField>
    <cacheField name="Type" numFmtId="167">
      <sharedItems/>
    </cacheField>
    <cacheField name="To" numFmtId="167">
      <sharedItems containsMixedTypes="1" containsNumber="1" containsInteger="1" minValue="3" maxValue="3"/>
    </cacheField>
    <cacheField name="Date" numFmtId="168">
      <sharedItems containsSemiMixedTypes="0" containsNonDate="0" containsDate="1" containsString="0" minDate="2019-12-02T00:00:00" maxDate="2020-03-17T00:00:00" count="30">
        <d v="2019-12-02T00:00:00"/>
        <d v="2019-12-03T00:00:00"/>
        <d v="2019-12-05T00:00:00"/>
        <d v="2019-12-09T00:00:00"/>
        <d v="2019-12-16T00:00:00"/>
        <d v="2019-12-17T00:00:00"/>
        <d v="2019-12-31T00:00:00"/>
        <d v="2020-01-06T00:00:00"/>
        <d v="2020-01-09T00:00:00"/>
        <d v="2020-01-13T00:00:00"/>
        <d v="2020-01-14T00:00:00"/>
        <d v="2020-01-20T00:00:00"/>
        <d v="2020-01-27T00:00:00"/>
        <d v="2020-01-29T00:00:00"/>
        <d v="2020-01-31T00:00:00"/>
        <d v="2020-02-03T00:00:00"/>
        <d v="2020-02-04T00:00:00"/>
        <d v="2020-02-10T00:00:00"/>
        <d v="2020-02-14T00:00:00"/>
        <d v="2020-02-20T00:00:00"/>
        <d v="2020-02-24T00:00:00"/>
        <d v="2020-02-27T00:00:00"/>
        <d v="2020-02-28T00:00:00"/>
        <d v="2020-02-29T00:00:00"/>
        <d v="2020-03-02T00:00:00"/>
        <d v="2020-03-09T00:00:00"/>
        <d v="2020-03-10T00:00:00"/>
        <d v="2020-03-11T00:00:00"/>
        <d v="2020-03-13T00:00:00"/>
        <d v="2020-03-16T00:00:00"/>
      </sharedItems>
      <fieldGroup par="14" base="4">
        <rangePr groupBy="months" startDate="2019-12-02T00:00:00" endDate="2020-03-17T00:00:00"/>
        <groupItems count="14">
          <s v="&lt;02/12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7/03/2020"/>
        </groupItems>
      </fieldGroup>
    </cacheField>
    <cacheField name="Due Date" numFmtId="0">
      <sharedItems containsNonDate="0" containsDate="1" containsString="0" containsBlank="1" minDate="2019-12-10T00:00:00" maxDate="2020-04-25T00:00:00"/>
    </cacheField>
    <cacheField name="Expected Date" numFmtId="167">
      <sharedItems containsNonDate="0" containsString="0" containsBlank="1"/>
    </cacheField>
    <cacheField name="Paid Date" numFmtId="0">
      <sharedItems containsNonDate="0" containsDate="1" containsString="0" containsBlank="1" minDate="2019-12-06T00:00:00" maxDate="2020-03-17T00:00:00"/>
    </cacheField>
    <cacheField name="Invoice Total" numFmtId="167">
      <sharedItems containsSemiMixedTypes="0" containsString="0" containsNumber="1" minValue="-35100" maxValue="39126"/>
    </cacheField>
    <cacheField name="Paid" numFmtId="167">
      <sharedItems containsSemiMixedTypes="0" containsString="0" containsNumber="1" minValue="-1440" maxValue="25920"/>
    </cacheField>
    <cacheField name="Due" numFmtId="167">
      <sharedItems containsSemiMixedTypes="0" containsString="0" containsNumber="1" minValue="-26429" maxValue="39126"/>
    </cacheField>
    <cacheField name="Sent" numFmtId="167">
      <sharedItems/>
    </cacheField>
    <cacheField name="Status" numFmtId="167">
      <sharedItems count="4">
        <s v="PERM"/>
        <s v="Contract"/>
        <s v="MO"/>
        <s v="IGNORE"/>
      </sharedItems>
    </cacheField>
    <cacheField name="Quarters" numFmtId="0" databaseField="0">
      <fieldGroup base="4">
        <rangePr groupBy="quarters" startDate="2019-12-02T00:00:00" endDate="2020-03-17T00:00:00"/>
        <groupItems count="6">
          <s v="&lt;02/12/2019"/>
          <s v="Qtr1"/>
          <s v="Qtr2"/>
          <s v="Qtr3"/>
          <s v="Qtr4"/>
          <s v="&gt;17/03/2020"/>
        </groupItems>
      </fieldGroup>
    </cacheField>
    <cacheField name="Years" numFmtId="0" databaseField="0">
      <fieldGroup base="4">
        <rangePr groupBy="years" startDate="2019-12-02T00:00:00" endDate="2020-03-17T00:00:00"/>
        <groupItems count="4">
          <s v="&lt;02/12/2019"/>
          <s v="2019"/>
          <s v="2020"/>
          <s v="&gt;17/03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s v="INV-1981"/>
    <s v="Nick Smith"/>
    <s v="INV"/>
    <s v="WorldRemit."/>
    <x v="0"/>
    <d v="2020-01-01T00:00:00"/>
    <m/>
    <d v="2020-01-17T00:00:00"/>
    <n v="18000"/>
    <n v="18000"/>
    <n v="0"/>
    <s v="Sent"/>
    <x v="0"/>
  </r>
  <r>
    <s v="INV-1982"/>
    <s v="Adam Meszaros"/>
    <s v="INV"/>
    <s v="Captify."/>
    <x v="0"/>
    <d v="2019-12-16T00:00:00"/>
    <m/>
    <d v="2020-01-22T00:00:00"/>
    <n v="12600"/>
    <n v="12600"/>
    <n v="0"/>
    <s v="Sent"/>
    <x v="0"/>
  </r>
  <r>
    <s v="INV-1983"/>
    <s v="1st Stage Container fee for Chief Product Officer"/>
    <s v="INV"/>
    <s v="H4."/>
    <x v="0"/>
    <d v="2020-01-01T00:00:00"/>
    <m/>
    <d v="2019-12-20T00:00:00"/>
    <n v="13500"/>
    <n v="13500"/>
    <n v="0"/>
    <s v="Sent"/>
    <x v="0"/>
  </r>
  <r>
    <s v="INV-1984"/>
    <s v="Jack Gray"/>
    <s v="INV"/>
    <s v="Cinch Cars Limited."/>
    <x v="1"/>
    <d v="2019-12-10T00:00:00"/>
    <m/>
    <d v="2019-12-11T00:00:00"/>
    <n v="8400"/>
    <n v="8400"/>
    <n v="0"/>
    <s v="Sent"/>
    <x v="0"/>
  </r>
  <r>
    <s v="CN-1986"/>
    <s v="Refund for Shawn Javaid"/>
    <s v="CR"/>
    <s v="Gener8."/>
    <x v="2"/>
    <m/>
    <m/>
    <d v="2019-12-06T00:00:00"/>
    <n v="-1440"/>
    <n v="-1440"/>
    <n v="0"/>
    <s v="Unsent"/>
    <x v="0"/>
  </r>
  <r>
    <s v="INV-1987"/>
    <s v="Sean Wheeler"/>
    <s v="INV"/>
    <s v="Manchester Airport Group."/>
    <x v="3"/>
    <d v="2020-01-08T00:00:00"/>
    <m/>
    <d v="2020-03-06T00:00:00"/>
    <n v="13200"/>
    <n v="13200"/>
    <n v="0"/>
    <s v="Viewed"/>
    <x v="0"/>
  </r>
  <r>
    <s v="INV-1988"/>
    <s v="Larry Eliemenye"/>
    <s v="INV"/>
    <s v="S94 Ltd."/>
    <x v="3"/>
    <d v="2020-01-08T00:00:00"/>
    <m/>
    <d v="2019-12-20T00:00:00"/>
    <n v="16800"/>
    <n v="16800"/>
    <n v="0"/>
    <s v="Viewed"/>
    <x v="0"/>
  </r>
  <r>
    <s v="INV-1989"/>
    <s v="Yusuf Afghan"/>
    <s v="INV"/>
    <s v="Skyscanner."/>
    <x v="4"/>
    <d v="2020-01-15T00:00:00"/>
    <m/>
    <d v="2020-01-10T00:00:00"/>
    <n v="19008"/>
    <n v="19008"/>
    <n v="0"/>
    <s v="Sent"/>
    <x v="0"/>
  </r>
  <r>
    <s v="INV-1990"/>
    <s v="Jaggrat Singh"/>
    <s v="INV"/>
    <s v="Skyscanner."/>
    <x v="4"/>
    <d v="2020-01-15T00:00:00"/>
    <m/>
    <d v="2020-01-10T00:00:00"/>
    <n v="16200"/>
    <n v="16200"/>
    <n v="0"/>
    <s v="Sent"/>
    <x v="0"/>
  </r>
  <r>
    <s v="11511"/>
    <s v="Olivier De Sylva - 31/12/2019"/>
    <s v="INV"/>
    <s v="Archetype Agency Limited"/>
    <x v="5"/>
    <d v="2020-01-16T00:00:00"/>
    <m/>
    <d v="2019-12-20T00:00:00"/>
    <n v="4023.55"/>
    <n v="4023.55"/>
    <n v="0"/>
    <s v="Unsent"/>
    <x v="1"/>
  </r>
  <r>
    <s v="INV-1991"/>
    <s v="1st Stage Fee"/>
    <s v="INV"/>
    <s v="Finderly GmbH."/>
    <x v="5"/>
    <d v="2020-01-16T00:00:00"/>
    <m/>
    <d v="2020-01-23T00:00:00"/>
    <n v="9000"/>
    <n v="9000"/>
    <n v="0"/>
    <s v="Viewed"/>
    <x v="0"/>
  </r>
  <r>
    <s v="11512"/>
    <s v="Patrick Jolley - 30/11/2019"/>
    <s v="INV"/>
    <s v="Shpock."/>
    <x v="6"/>
    <d v="2020-01-30T00:00:00"/>
    <m/>
    <d v="2020-01-13T00:00:00"/>
    <n v="600"/>
    <n v="0"/>
    <n v="0"/>
    <s v="Unsent"/>
    <x v="2"/>
  </r>
  <r>
    <s v="11513"/>
    <s v="Selim Karatepe - 31/12/2019"/>
    <s v="INV"/>
    <s v="Centurycomm Limited"/>
    <x v="6"/>
    <d v="2020-01-30T00:00:00"/>
    <m/>
    <d v="2020-02-11T00:00:00"/>
    <n v="6900"/>
    <n v="6900"/>
    <n v="0"/>
    <s v="Unsent"/>
    <x v="1"/>
  </r>
  <r>
    <s v="11514"/>
    <s v="Olivier De Sylva - 31/12/2019"/>
    <s v="INV"/>
    <s v="Archetype Agency Limited"/>
    <x v="6"/>
    <d v="2020-01-30T00:00:00"/>
    <m/>
    <d v="2020-02-05T00:00:00"/>
    <n v="5029.4399999999996"/>
    <n v="5029.4399999999996"/>
    <n v="0"/>
    <s v="Unsent"/>
    <x v="1"/>
  </r>
  <r>
    <s v="11515"/>
    <s v="Muhammad Usman Farooq - 31/12/2019"/>
    <s v="INV"/>
    <s v="Novoda"/>
    <x v="6"/>
    <d v="2020-01-30T00:00:00"/>
    <m/>
    <d v="2020-02-05T00:00:00"/>
    <n v="10200"/>
    <n v="10200"/>
    <n v="0"/>
    <s v="Unsent"/>
    <x v="1"/>
  </r>
  <r>
    <s v="11516"/>
    <s v="Luiz Moreno - 31/12/2019"/>
    <s v="INV"/>
    <s v="Novoda"/>
    <x v="6"/>
    <d v="2020-01-30T00:00:00"/>
    <m/>
    <d v="2020-02-05T00:00:00"/>
    <n v="9600"/>
    <n v="9600"/>
    <n v="0"/>
    <s v="Unsent"/>
    <x v="1"/>
  </r>
  <r>
    <s v="11517"/>
    <s v="Ebenzer Ogunjimi - 31/12/2019"/>
    <s v="INV"/>
    <s v="Novoda"/>
    <x v="6"/>
    <d v="2020-01-30T00:00:00"/>
    <m/>
    <d v="2020-02-05T00:00:00"/>
    <n v="8700"/>
    <n v="8700"/>
    <n v="0"/>
    <s v="Unsent"/>
    <x v="1"/>
  </r>
  <r>
    <s v="11518"/>
    <s v="Alexander Edge - 31/12/2019"/>
    <s v="INV"/>
    <s v="Novoda"/>
    <x v="6"/>
    <d v="2020-01-30T00:00:00"/>
    <m/>
    <d v="2020-02-05T00:00:00"/>
    <n v="10800"/>
    <n v="10800"/>
    <n v="0"/>
    <s v="Unsent"/>
    <x v="1"/>
  </r>
  <r>
    <s v="11519"/>
    <s v="Rowley Macklin - 31/12/2019"/>
    <s v="INV"/>
    <s v="Autosport"/>
    <x v="6"/>
    <d v="2020-01-30T00:00:00"/>
    <m/>
    <d v="2020-02-05T00:00:00"/>
    <n v="9120"/>
    <n v="9120"/>
    <n v="0"/>
    <s v="Unsent"/>
    <x v="1"/>
  </r>
  <r>
    <s v="11520"/>
    <s v="Christopher Lewis - 31/12/2019"/>
    <s v="INV"/>
    <s v="Ovo Energy"/>
    <x v="6"/>
    <d v="2020-01-30T00:00:00"/>
    <m/>
    <d v="2020-02-04T00:00:00"/>
    <n v="20532.599999999999"/>
    <n v="20532.599999999999"/>
    <n v="0"/>
    <s v="Unsent"/>
    <x v="1"/>
  </r>
  <r>
    <s v="11521"/>
    <s v="Imogen Reeves - 31/12/2019"/>
    <s v="INV"/>
    <s v="Cazoo"/>
    <x v="6"/>
    <d v="2020-01-30T00:00:00"/>
    <m/>
    <d v="2020-01-31T00:00:00"/>
    <n v="10080"/>
    <n v="10080"/>
    <n v="0"/>
    <s v="Unsent"/>
    <x v="1"/>
  </r>
  <r>
    <s v="11522"/>
    <s v="Ana Jakimovska - 31/12/2019"/>
    <s v="INV"/>
    <s v="The Culture Trip"/>
    <x v="6"/>
    <d v="2020-01-30T00:00:00"/>
    <m/>
    <d v="2020-01-29T00:00:00"/>
    <n v="16354.4"/>
    <n v="16354.4"/>
    <n v="0"/>
    <s v="Unsent"/>
    <x v="1"/>
  </r>
  <r>
    <s v="11523"/>
    <s v="Grzegorz Jaskiewicz - 31/12/2019"/>
    <s v="INV"/>
    <s v="Opensignal"/>
    <x v="6"/>
    <d v="2020-01-30T00:00:00"/>
    <m/>
    <d v="2020-01-24T00:00:00"/>
    <n v="11520"/>
    <n v="11520"/>
    <n v="0"/>
    <s v="Unsent"/>
    <x v="1"/>
  </r>
  <r>
    <s v="11524"/>
    <s v="Caitlin Rich - 31/12/2019"/>
    <s v="INV"/>
    <s v="Puregym"/>
    <x v="6"/>
    <d v="2020-01-30T00:00:00"/>
    <m/>
    <d v="2020-01-31T00:00:00"/>
    <n v="13050"/>
    <n v="13050"/>
    <n v="0"/>
    <s v="Unsent"/>
    <x v="1"/>
  </r>
  <r>
    <s v="11525"/>
    <s v="Ben Clayton - 31/10/2019"/>
    <s v="INV"/>
    <s v="Faxi"/>
    <x v="6"/>
    <d v="2020-01-30T00:00:00"/>
    <m/>
    <d v="2020-01-14T00:00:00"/>
    <n v="1080"/>
    <n v="1080"/>
    <n v="0"/>
    <s v="Unsent"/>
    <x v="1"/>
  </r>
  <r>
    <s v="11526"/>
    <s v="Ben Clayton - 30/11/2019"/>
    <s v="INV"/>
    <s v="Faxi"/>
    <x v="6"/>
    <d v="2020-01-30T00:00:00"/>
    <m/>
    <d v="2020-01-14T00:00:00"/>
    <n v="1980"/>
    <n v="1980"/>
    <n v="0"/>
    <s v="Unsent"/>
    <x v="1"/>
  </r>
  <r>
    <s v="11527"/>
    <s v="Ben Clayton - 31/12/2019"/>
    <s v="INV"/>
    <s v="Faxi"/>
    <x v="6"/>
    <d v="2020-01-30T00:00:00"/>
    <m/>
    <d v="2020-01-14T00:00:00"/>
    <n v="1260"/>
    <n v="1260"/>
    <n v="0"/>
    <s v="Unsent"/>
    <x v="1"/>
  </r>
  <r>
    <s v="INV-1994"/>
    <s v="Gary Button"/>
    <s v="INV"/>
    <s v="Forward Partners."/>
    <x v="7"/>
    <d v="2020-01-13T00:00:00"/>
    <m/>
    <d v="2020-01-23T00:00:00"/>
    <n v="16200"/>
    <n v="16200"/>
    <n v="0"/>
    <s v="Viewed"/>
    <x v="0"/>
  </r>
  <r>
    <s v="INV-1995"/>
    <s v="Jean-Charles Passepont"/>
    <s v="INV"/>
    <s v="Adarga."/>
    <x v="7"/>
    <d v="2020-02-05T00:00:00"/>
    <m/>
    <d v="2020-01-30T00:00:00"/>
    <n v="13500"/>
    <n v="13500"/>
    <n v="0"/>
    <s v="Viewed"/>
    <x v="0"/>
  </r>
  <r>
    <s v="INV-1996"/>
    <s v="Liam O'Meara"/>
    <s v="INV"/>
    <s v="Receipt Bank."/>
    <x v="7"/>
    <d v="2020-02-05T00:00:00"/>
    <m/>
    <m/>
    <n v="4860"/>
    <n v="0"/>
    <n v="4860"/>
    <s v="Viewed"/>
    <x v="0"/>
  </r>
  <r>
    <s v="INV-1992"/>
    <s v="Nuno Oliveira"/>
    <s v="INV"/>
    <n v="3"/>
    <x v="8"/>
    <d v="2020-02-08T00:00:00"/>
    <m/>
    <d v="2020-02-05T00:00:00"/>
    <n v="18360"/>
    <n v="18360"/>
    <n v="0"/>
    <s v="Sent"/>
    <x v="0"/>
  </r>
  <r>
    <s v="11528"/>
    <s v="Patrick Jolley - 31/12/2019"/>
    <s v="CR"/>
    <s v="Shpock."/>
    <x v="9"/>
    <m/>
    <m/>
    <d v="2020-01-13T00:00:00"/>
    <n v="-600"/>
    <n v="0"/>
    <n v="0"/>
    <s v="Unsent"/>
    <x v="2"/>
  </r>
  <r>
    <s v="11529"/>
    <s v="Patrick Jolley - 30/11/2019"/>
    <s v="INV"/>
    <s v="Shpock."/>
    <x v="9"/>
    <d v="2020-02-12T00:00:00"/>
    <m/>
    <d v="2020-02-19T00:00:00"/>
    <n v="500"/>
    <n v="500"/>
    <n v="0"/>
    <s v="Unsent"/>
    <x v="2"/>
  </r>
  <r>
    <s v="INV-2000"/>
    <s v="Michael Tweed"/>
    <s v="INV"/>
    <s v="Skyscanner."/>
    <x v="9"/>
    <d v="2020-02-12T00:00:00"/>
    <m/>
    <d v="2020-02-07T00:00:00"/>
    <n v="19440"/>
    <n v="19440"/>
    <n v="0"/>
    <s v="Sent"/>
    <x v="0"/>
  </r>
  <r>
    <s v="INV-1997"/>
    <s v="Stefano Francisca"/>
    <s v="INV"/>
    <s v="Adarga."/>
    <x v="10"/>
    <d v="2020-02-13T00:00:00"/>
    <m/>
    <d v="2020-01-30T00:00:00"/>
    <n v="14688"/>
    <n v="14688"/>
    <n v="0"/>
    <s v="Sent"/>
    <x v="0"/>
  </r>
  <r>
    <s v="INV-1998"/>
    <s v="Container fee for Back End"/>
    <s v="INV"/>
    <s v="Candu."/>
    <x v="10"/>
    <d v="2020-01-21T00:00:00"/>
    <m/>
    <d v="2020-01-27T00:00:00"/>
    <n v="3600"/>
    <n v="3600"/>
    <n v="0"/>
    <s v="Sent"/>
    <x v="0"/>
  </r>
  <r>
    <s v="INV-1999"/>
    <s v="Container for Front End"/>
    <s v="INV"/>
    <s v="Candu."/>
    <x v="10"/>
    <d v="2020-01-21T00:00:00"/>
    <m/>
    <d v="2020-01-27T00:00:00"/>
    <n v="3600"/>
    <n v="3600"/>
    <n v="0"/>
    <s v="Sent"/>
    <x v="0"/>
  </r>
  <r>
    <s v="INV-2001"/>
    <s v="Johannes Gosler"/>
    <s v="INV"/>
    <s v="Sphere."/>
    <x v="10"/>
    <d v="2020-02-13T00:00:00"/>
    <m/>
    <d v="2020-01-17T00:00:00"/>
    <n v="16200"/>
    <n v="16200"/>
    <n v="0"/>
    <s v="Viewed"/>
    <x v="0"/>
  </r>
  <r>
    <s v="11530"/>
    <s v="Patrick Jolley - 31/12/2019"/>
    <s v="INV"/>
    <s v="Shpock."/>
    <x v="11"/>
    <d v="2020-02-19T00:00:00"/>
    <m/>
    <d v="2020-02-19T00:00:00"/>
    <n v="1600"/>
    <n v="1500"/>
    <n v="0"/>
    <s v="Unsent"/>
    <x v="2"/>
  </r>
  <r>
    <s v="11531"/>
    <s v="Engin Ozer - 30/11/2019"/>
    <s v="INV"/>
    <s v="Shpock."/>
    <x v="11"/>
    <d v="2020-02-19T00:00:00"/>
    <m/>
    <d v="2020-02-19T00:00:00"/>
    <n v="300"/>
    <n v="300"/>
    <n v="0"/>
    <s v="Unsent"/>
    <x v="2"/>
  </r>
  <r>
    <s v="11532"/>
    <s v="Engin Ozer - 31/12/2019"/>
    <s v="INV"/>
    <s v="Shpock."/>
    <x v="11"/>
    <d v="2020-02-19T00:00:00"/>
    <m/>
    <d v="2020-02-19T00:00:00"/>
    <n v="1800"/>
    <n v="1800"/>
    <n v="0"/>
    <s v="Unsent"/>
    <x v="2"/>
  </r>
  <r>
    <s v="CN-2012"/>
    <s v="Gary Button"/>
    <s v="CR"/>
    <s v="Forward Partners."/>
    <x v="11"/>
    <m/>
    <m/>
    <d v="2020-01-20T00:00:00"/>
    <n v="-16200"/>
    <n v="0"/>
    <n v="0"/>
    <s v="Unsent"/>
    <x v="0"/>
  </r>
  <r>
    <s v="INV-2002"/>
    <s v="Gary Button"/>
    <s v="INV"/>
    <s v="Forward Partners."/>
    <x v="11"/>
    <d v="2020-01-27T00:00:00"/>
    <m/>
    <d v="2020-01-20T00:00:00"/>
    <n v="16200"/>
    <n v="0"/>
    <n v="0"/>
    <s v="Sent"/>
    <x v="0"/>
  </r>
  <r>
    <s v="INV-2003"/>
    <s v="Christopher Lewis"/>
    <s v="INV"/>
    <s v="Ovo Energy."/>
    <x v="11"/>
    <d v="2020-02-19T00:00:00"/>
    <m/>
    <d v="2020-02-19T00:00:00"/>
    <n v="25920"/>
    <n v="25920"/>
    <n v="0"/>
    <s v="Sent"/>
    <x v="0"/>
  </r>
  <r>
    <s v="INV-2004"/>
    <s v="Beniamin Malinski"/>
    <s v="INV"/>
    <s v="Adarga."/>
    <x v="12"/>
    <d v="2020-02-26T00:00:00"/>
    <m/>
    <d v="2020-02-27T00:00:00"/>
    <n v="11340"/>
    <n v="11340"/>
    <n v="0"/>
    <s v="Sent"/>
    <x v="0"/>
  </r>
  <r>
    <s v="INV-2005"/>
    <s v="Stephen Brewster"/>
    <s v="INV"/>
    <s v="Adarga."/>
    <x v="12"/>
    <d v="2020-02-26T00:00:00"/>
    <m/>
    <d v="2020-02-27T00:00:00"/>
    <n v="21600"/>
    <n v="21600"/>
    <n v="0"/>
    <s v="Viewed"/>
    <x v="0"/>
  </r>
  <r>
    <s v="INV-2006"/>
    <s v="Ana Jakimovska"/>
    <s v="INV"/>
    <s v="The Culture Trip."/>
    <x v="12"/>
    <d v="2020-02-26T00:00:00"/>
    <m/>
    <m/>
    <n v="39126"/>
    <n v="0"/>
    <n v="39126"/>
    <s v="Viewed"/>
    <x v="0"/>
  </r>
  <r>
    <s v="11533"/>
    <s v="Patrick Jolley - 31/12/2019"/>
    <s v="CR"/>
    <s v="Shpock."/>
    <x v="13"/>
    <m/>
    <m/>
    <d v="2020-01-29T00:00:00"/>
    <n v="-100"/>
    <n v="0"/>
    <n v="0"/>
    <s v="Unsent"/>
    <x v="2"/>
  </r>
  <r>
    <s v="11534"/>
    <s v="Olivier De Sylva - 31/01/2020"/>
    <s v="INV"/>
    <s v="Archetype Agency Limited"/>
    <x v="14"/>
    <d v="2020-03-01T00:00:00"/>
    <m/>
    <d v="2020-02-21T00:00:00"/>
    <n v="9052.99"/>
    <n v="9052.99"/>
    <n v="0"/>
    <s v="Unsent"/>
    <x v="1"/>
  </r>
  <r>
    <s v="11535"/>
    <s v="Ana Jakimovska - 31/01/2020"/>
    <s v="INV"/>
    <s v="The Culture Trip"/>
    <x v="14"/>
    <d v="2020-03-01T00:00:00"/>
    <m/>
    <d v="2020-02-27T00:00:00"/>
    <n v="9792"/>
    <n v="9792"/>
    <n v="0"/>
    <s v="Unsent"/>
    <x v="1"/>
  </r>
  <r>
    <s v="11536"/>
    <s v="Alexandru Cebatori - 31/01/2020"/>
    <s v="INV"/>
    <s v="Shpock"/>
    <x v="14"/>
    <d v="2020-03-01T00:00:00"/>
    <m/>
    <d v="2020-03-02T00:00:00"/>
    <n v="4800"/>
    <n v="4800"/>
    <n v="0"/>
    <s v="Unsent"/>
    <x v="1"/>
  </r>
  <r>
    <s v="11537"/>
    <s v="Muhammad Usman Farooq - 31/01/2020"/>
    <s v="INV"/>
    <s v="Novoda"/>
    <x v="14"/>
    <d v="2020-03-01T00:00:00"/>
    <m/>
    <d v="2020-03-13T00:00:00"/>
    <n v="12900"/>
    <n v="12900"/>
    <n v="0"/>
    <s v="Unsent"/>
    <x v="1"/>
  </r>
  <r>
    <s v="11538"/>
    <s v="Luiz Moreno - 31/01/2020"/>
    <s v="INV"/>
    <s v="Novoda"/>
    <x v="14"/>
    <d v="2020-03-01T00:00:00"/>
    <m/>
    <d v="2020-03-13T00:00:00"/>
    <n v="13200"/>
    <n v="13200"/>
    <n v="0"/>
    <s v="Unsent"/>
    <x v="1"/>
  </r>
  <r>
    <s v="11539"/>
    <s v="Rowley Macklin - 31/01/2020"/>
    <s v="INV"/>
    <s v="Autosport"/>
    <x v="14"/>
    <d v="2020-03-01T00:00:00"/>
    <m/>
    <d v="2020-03-10T00:00:00"/>
    <n v="9600"/>
    <n v="9600"/>
    <n v="0"/>
    <s v="Unsent"/>
    <x v="1"/>
  </r>
  <r>
    <s v="11540"/>
    <s v="Imogen Reeves - 31/01/2020"/>
    <s v="INV"/>
    <s v="Cazoo"/>
    <x v="14"/>
    <d v="2020-03-01T00:00:00"/>
    <m/>
    <d v="2020-03-02T00:00:00"/>
    <n v="16200"/>
    <n v="16200"/>
    <n v="0"/>
    <s v="Unsent"/>
    <x v="1"/>
  </r>
  <r>
    <s v="11541"/>
    <s v="Grzegorz Jaskiewicz - 31/01/2020"/>
    <s v="INV"/>
    <s v="Opensignal"/>
    <x v="14"/>
    <d v="2020-03-01T00:00:00"/>
    <m/>
    <d v="2020-02-13T00:00:00"/>
    <n v="14400"/>
    <n v="14400"/>
    <n v="0"/>
    <s v="Unsent"/>
    <x v="1"/>
  </r>
  <r>
    <s v="11542"/>
    <s v="Caitlin Rich - 31/01/2020"/>
    <s v="INV"/>
    <s v="Puregym"/>
    <x v="14"/>
    <d v="2020-03-01T00:00:00"/>
    <m/>
    <d v="2020-03-06T00:00:00"/>
    <n v="17400"/>
    <n v="17400"/>
    <n v="0"/>
    <s v="Unsent"/>
    <x v="1"/>
  </r>
  <r>
    <s v="11543"/>
    <s v="Jia Zhuang - 31/01/2020"/>
    <s v="INV"/>
    <s v="Charlotte Tilbury Beauty Ltd"/>
    <x v="14"/>
    <d v="2020-03-01T00:00:00"/>
    <m/>
    <m/>
    <n v="5940"/>
    <n v="0"/>
    <n v="5940"/>
    <s v="Unsent"/>
    <x v="1"/>
  </r>
  <r>
    <s v="11544"/>
    <s v="Gerard Scheuber - 31/01/2020"/>
    <s v="INV"/>
    <s v="Free Up Finance"/>
    <x v="14"/>
    <d v="2020-02-07T00:00:00"/>
    <m/>
    <m/>
    <n v="3000"/>
    <n v="0"/>
    <n v="3000"/>
    <s v="Unsent"/>
    <x v="1"/>
  </r>
  <r>
    <s v="11545"/>
    <s v="Christopher Lewis - 31/01/2020"/>
    <s v="INV"/>
    <s v="Ovo Energy"/>
    <x v="14"/>
    <d v="2020-03-01T00:00:00"/>
    <m/>
    <d v="2020-03-02T00:00:00"/>
    <n v="16177.2"/>
    <n v="16177.2"/>
    <n v="0"/>
    <s v="Unsent"/>
    <x v="1"/>
  </r>
  <r>
    <s v="11547"/>
    <s v="Selim Karatepe - 31/01/2020"/>
    <s v="INV"/>
    <s v="Centurycomm Limited"/>
    <x v="14"/>
    <d v="2020-03-01T00:00:00"/>
    <m/>
    <d v="2020-03-03T00:00:00"/>
    <n v="13800"/>
    <n v="13800"/>
    <n v="0"/>
    <s v="Unsent"/>
    <x v="1"/>
  </r>
  <r>
    <s v="11548"/>
    <s v="Mark Gilchrist - 31/01/2020"/>
    <s v="INV"/>
    <s v="Shpock"/>
    <x v="14"/>
    <d v="2020-03-01T00:00:00"/>
    <m/>
    <d v="2020-03-02T00:00:00"/>
    <n v="3250"/>
    <n v="3250"/>
    <n v="0"/>
    <s v="Unsent"/>
    <x v="1"/>
  </r>
  <r>
    <s v="11549"/>
    <s v="Pezhman Taraj - 31/01/2020"/>
    <s v="INV"/>
    <s v="Shpock"/>
    <x v="14"/>
    <d v="2020-03-01T00:00:00"/>
    <m/>
    <d v="2020-03-02T00:00:00"/>
    <n v="4800"/>
    <n v="4800"/>
    <n v="0"/>
    <s v="Unsent"/>
    <x v="1"/>
  </r>
  <r>
    <s v="11553"/>
    <s v="Yusef Ogunjimi - 31/01/2020"/>
    <s v="INV"/>
    <s v="Adarga"/>
    <x v="14"/>
    <d v="2020-03-01T00:00:00"/>
    <m/>
    <d v="2020-02-28T00:00:00"/>
    <n v="1404"/>
    <n v="1404"/>
    <n v="0"/>
    <s v="Unsent"/>
    <x v="1"/>
  </r>
  <r>
    <s v="INV-2007"/>
    <s v="Bashkim Isai"/>
    <s v="INV"/>
    <s v="JamieAl."/>
    <x v="15"/>
    <d v="2020-03-04T00:00:00"/>
    <m/>
    <m/>
    <n v="17280"/>
    <n v="0"/>
    <n v="17280"/>
    <s v="Sent"/>
    <x v="0"/>
  </r>
  <r>
    <s v="INV-2008"/>
    <s v="Jakub Dziekan"/>
    <s v="INV"/>
    <s v="Settled."/>
    <x v="15"/>
    <d v="2020-03-04T00:00:00"/>
    <m/>
    <d v="2020-02-24T00:00:00"/>
    <n v="9720"/>
    <n v="9720"/>
    <n v="0"/>
    <s v="Viewed"/>
    <x v="0"/>
  </r>
  <r>
    <s v="INV-2009"/>
    <s v="Carly Skinner"/>
    <s v="INV"/>
    <s v="Reed."/>
    <x v="15"/>
    <d v="2020-03-04T00:00:00"/>
    <m/>
    <d v="2020-02-27T00:00:00"/>
    <n v="25920"/>
    <n v="25920"/>
    <n v="0"/>
    <s v="Viewed"/>
    <x v="0"/>
  </r>
  <r>
    <s v="INV-2010"/>
    <s v="Domenico Aumenta"/>
    <s v="INV"/>
    <s v="Shpock."/>
    <x v="15"/>
    <d v="2020-03-02T00:00:00"/>
    <m/>
    <d v="2020-03-02T00:00:00"/>
    <n v="11250"/>
    <n v="11250"/>
    <n v="0"/>
    <s v="Sent"/>
    <x v="0"/>
  </r>
  <r>
    <s v="INV-2011"/>
    <s v="Torben Hensiek"/>
    <s v="INV"/>
    <s v="Threads Styling."/>
    <x v="15"/>
    <d v="2020-03-04T00:00:00"/>
    <m/>
    <m/>
    <n v="21600"/>
    <n v="0"/>
    <n v="21600"/>
    <s v="Sent"/>
    <x v="0"/>
  </r>
  <r>
    <s v="11546"/>
    <s v="Sorabh Dhir - 02/02/2020"/>
    <s v="INV"/>
    <s v="Free Up Finance"/>
    <x v="16"/>
    <d v="2020-02-11T00:00:00"/>
    <m/>
    <m/>
    <n v="3120"/>
    <n v="0"/>
    <n v="3120"/>
    <s v="Unsent"/>
    <x v="1"/>
  </r>
  <r>
    <s v="11554"/>
    <s v="Patrick Jolley - 31/01/2020"/>
    <s v="INV"/>
    <s v="Shpock."/>
    <x v="17"/>
    <d v="2020-03-11T00:00:00"/>
    <m/>
    <d v="2020-03-09T00:00:00"/>
    <n v="2000"/>
    <n v="2000"/>
    <n v="0"/>
    <s v="Unsent"/>
    <x v="2"/>
  </r>
  <r>
    <s v="11555"/>
    <s v="Sorabh Dhir - 09/02/2020"/>
    <s v="INV"/>
    <s v="Free Up Finance"/>
    <x v="17"/>
    <d v="2020-02-17T00:00:00"/>
    <m/>
    <m/>
    <n v="3900"/>
    <n v="0"/>
    <n v="3900"/>
    <s v="Unsent"/>
    <x v="1"/>
  </r>
  <r>
    <s v="INV-2013"/>
    <s v="Alessia Romano"/>
    <s v="INV"/>
    <s v="Gousto."/>
    <x v="17"/>
    <d v="2020-02-18T00:00:00"/>
    <m/>
    <d v="2020-02-21T00:00:00"/>
    <n v="10800"/>
    <n v="10800"/>
    <n v="0"/>
    <s v="Viewed"/>
    <x v="0"/>
  </r>
  <r>
    <s v="11556"/>
    <s v="Sorabh Dhir - 26/01/2020"/>
    <s v="INV"/>
    <s v="Free Up Finance"/>
    <x v="18"/>
    <d v="2020-02-21T00:00:00"/>
    <m/>
    <m/>
    <n v="3900"/>
    <n v="0"/>
    <n v="3900"/>
    <s v="Unsent"/>
    <x v="1"/>
  </r>
  <r>
    <s v="11557"/>
    <s v="Alan Cole - 16/02/2020"/>
    <s v="INV"/>
    <s v="Shpock"/>
    <x v="18"/>
    <d v="2020-03-15T00:00:00"/>
    <m/>
    <d v="2020-03-16T00:00:00"/>
    <n v="3000"/>
    <n v="3000"/>
    <n v="0"/>
    <s v="Unsent"/>
    <x v="1"/>
  </r>
  <r>
    <s v="INV-2014"/>
    <s v="Final Stage Fee for Full Stack Engineer"/>
    <s v="INV"/>
    <s v="Cognetivity."/>
    <x v="18"/>
    <d v="2020-02-28T00:00:00"/>
    <m/>
    <d v="2020-02-28T00:00:00"/>
    <n v="3000"/>
    <n v="3000"/>
    <n v="0"/>
    <s v="Unsent"/>
    <x v="0"/>
  </r>
  <r>
    <s v="11558"/>
    <s v="Sorabh Dhir - 19/01/2020"/>
    <s v="INV"/>
    <s v="Free Up Finance"/>
    <x v="19"/>
    <d v="2020-02-27T00:00:00"/>
    <m/>
    <m/>
    <n v="3900"/>
    <n v="0"/>
    <n v="3900"/>
    <s v="Unsent"/>
    <x v="1"/>
  </r>
  <r>
    <s v="11559"/>
    <s v="Alan Cole - 23/02/2020"/>
    <s v="INV"/>
    <s v="Shpock"/>
    <x v="20"/>
    <d v="2020-03-25T00:00:00"/>
    <m/>
    <d v="2020-03-16T00:00:00"/>
    <n v="3000"/>
    <n v="3000"/>
    <n v="0"/>
    <s v="Unsent"/>
    <x v="1"/>
  </r>
  <r>
    <s v="CN-2016"/>
    <s v="Valentin Nagacevschi &amp; Olena Mikhanosha"/>
    <s v="CR"/>
    <s v="Staff Heroes."/>
    <x v="21"/>
    <m/>
    <m/>
    <d v="2020-02-27T00:00:00"/>
    <n v="-35100"/>
    <n v="0"/>
    <n v="0"/>
    <s v="Unsent"/>
    <x v="0"/>
  </r>
  <r>
    <s v="CN-2017"/>
    <s v="Yann Stepienik"/>
    <s v="CR"/>
    <s v="Staff Heroes."/>
    <x v="21"/>
    <m/>
    <m/>
    <d v="2020-02-27T00:00:00"/>
    <n v="-21600"/>
    <n v="0"/>
    <n v="0"/>
    <s v="Unsent"/>
    <x v="0"/>
  </r>
  <r>
    <s v="INV-2018"/>
    <s v="1st Stage Retainer fee"/>
    <s v="INV"/>
    <s v="Monolith."/>
    <x v="22"/>
    <d v="2020-03-17T00:00:00"/>
    <m/>
    <m/>
    <n v="3000"/>
    <n v="0"/>
    <n v="3000"/>
    <s v="Sent"/>
    <x v="0"/>
  </r>
  <r>
    <s v="11560"/>
    <s v="Muhammad Usman Farooq - 29/02/2020"/>
    <s v="INV"/>
    <s v="Novoda"/>
    <x v="23"/>
    <d v="2020-03-30T00:00:00"/>
    <m/>
    <m/>
    <n v="11700"/>
    <n v="0"/>
    <n v="11700"/>
    <s v="Unsent"/>
    <x v="1"/>
  </r>
  <r>
    <s v="11561"/>
    <s v="Luiz Moreno - 29/02/2020"/>
    <s v="INV"/>
    <s v="Novoda"/>
    <x v="23"/>
    <d v="2020-03-30T00:00:00"/>
    <m/>
    <m/>
    <n v="12000"/>
    <n v="0"/>
    <n v="12000"/>
    <s v="Unsent"/>
    <x v="1"/>
  </r>
  <r>
    <s v="11562"/>
    <s v="Rowley Macklin - 29/02/2020"/>
    <s v="INV"/>
    <s v="Autosport"/>
    <x v="23"/>
    <d v="2020-03-30T00:00:00"/>
    <m/>
    <m/>
    <n v="9120"/>
    <n v="0"/>
    <n v="9120"/>
    <s v="Unsent"/>
    <x v="1"/>
  </r>
  <r>
    <s v="11563"/>
    <s v="Pezhman Taraj - 29/02/2020"/>
    <s v="INV"/>
    <s v="Shpock"/>
    <x v="23"/>
    <d v="2020-03-30T00:00:00"/>
    <m/>
    <m/>
    <n v="12000"/>
    <n v="0"/>
    <n v="12000"/>
    <s v="Unsent"/>
    <x v="1"/>
  </r>
  <r>
    <s v="11565"/>
    <s v="Ben Clayton - 31/01/2020"/>
    <s v="INV"/>
    <s v="Faxi"/>
    <x v="23"/>
    <d v="2020-03-30T00:00:00"/>
    <m/>
    <d v="2020-02-29T00:00:00"/>
    <n v="14835"/>
    <n v="0"/>
    <n v="0"/>
    <s v="Unsent"/>
    <x v="1"/>
  </r>
  <r>
    <s v="11566"/>
    <s v="Gerard Scheuber - 29/02/2020"/>
    <s v="INV"/>
    <s v="Greensill Capital (UK) Limited"/>
    <x v="23"/>
    <d v="2020-03-07T00:00:00"/>
    <m/>
    <m/>
    <n v="2400"/>
    <n v="0"/>
    <n v="2400"/>
    <s v="Unsent"/>
    <x v="1"/>
  </r>
  <r>
    <s v="11567"/>
    <s v="Alexandru Cebatori - 29/02/2020"/>
    <s v="INV"/>
    <s v="Shpock"/>
    <x v="23"/>
    <d v="2020-03-30T00:00:00"/>
    <m/>
    <m/>
    <n v="12000"/>
    <n v="0"/>
    <n v="12000"/>
    <s v="Unsent"/>
    <x v="1"/>
  </r>
  <r>
    <s v="11568"/>
    <s v="Olivier De Sylva - 29/02/2020"/>
    <s v="INV"/>
    <s v="Archetype Agency Limited"/>
    <x v="23"/>
    <d v="2020-03-30T00:00:00"/>
    <m/>
    <m/>
    <n v="8047.1"/>
    <n v="0"/>
    <n v="8047.1"/>
    <s v="Unsent"/>
    <x v="1"/>
  </r>
  <r>
    <s v="11569"/>
    <s v="Selim Karatepe - 29/02/2020"/>
    <s v="INV"/>
    <s v="Centurycomm Limited"/>
    <x v="23"/>
    <d v="2020-03-30T00:00:00"/>
    <m/>
    <m/>
    <n v="13800"/>
    <n v="0"/>
    <n v="13800"/>
    <s v="Unsent"/>
    <x v="1"/>
  </r>
  <r>
    <s v="11570"/>
    <s v="Grzegorz Jaskiewicz - 29/02/2020"/>
    <s v="INV"/>
    <s v="Opensignal"/>
    <x v="23"/>
    <d v="2020-03-30T00:00:00"/>
    <m/>
    <m/>
    <n v="13320"/>
    <n v="0"/>
    <n v="13320"/>
    <s v="Unsent"/>
    <x v="1"/>
  </r>
  <r>
    <s v="11571"/>
    <s v="Caitlin Rich - 29/02/2020"/>
    <s v="INV"/>
    <s v="Puregym"/>
    <x v="23"/>
    <d v="2020-03-30T00:00:00"/>
    <m/>
    <m/>
    <n v="13050"/>
    <n v="0"/>
    <n v="13050"/>
    <s v="Unsent"/>
    <x v="1"/>
  </r>
  <r>
    <s v="11572"/>
    <s v="Yusef Ogunjimi - 29/02/2020"/>
    <s v="INV"/>
    <s v="Adarga."/>
    <x v="23"/>
    <d v="2020-03-30T00:00:00"/>
    <m/>
    <m/>
    <n v="2160"/>
    <n v="0"/>
    <n v="2160"/>
    <s v="Unsent"/>
    <x v="2"/>
  </r>
  <r>
    <s v="11573"/>
    <s v="Mark Gilchrist - 29/02/2020"/>
    <s v="INV"/>
    <s v="Shpock"/>
    <x v="23"/>
    <d v="2020-03-30T00:00:00"/>
    <m/>
    <m/>
    <n v="13650"/>
    <n v="0"/>
    <n v="13650"/>
    <s v="Unsent"/>
    <x v="1"/>
  </r>
  <r>
    <s v="11574"/>
    <s v="Stephen Anthony - 29/02/2020"/>
    <s v="INV"/>
    <s v="Shpock"/>
    <x v="23"/>
    <d v="2020-03-30T00:00:00"/>
    <m/>
    <m/>
    <n v="8400"/>
    <n v="0"/>
    <n v="8400"/>
    <s v="Unsent"/>
    <x v="1"/>
  </r>
  <r>
    <s v="11576"/>
    <s v="Patrick Jolley - 29/02/2020"/>
    <s v="INV"/>
    <s v="Shpock."/>
    <x v="23"/>
    <d v="2020-03-30T00:00:00"/>
    <m/>
    <m/>
    <n v="2000"/>
    <n v="0"/>
    <n v="2000"/>
    <s v="Unsent"/>
    <x v="2"/>
  </r>
  <r>
    <s v="11577"/>
    <s v="Engin Ozer - 31/01/2020"/>
    <s v="INV"/>
    <s v="Shpock."/>
    <x v="23"/>
    <d v="2020-03-30T00:00:00"/>
    <m/>
    <m/>
    <n v="2100"/>
    <n v="0"/>
    <n v="2100"/>
    <s v="Unsent"/>
    <x v="2"/>
  </r>
  <r>
    <s v="11578"/>
    <s v="Engin Ozer - 29/02/2020"/>
    <s v="INV"/>
    <s v="Shpock."/>
    <x v="23"/>
    <d v="2020-03-30T00:00:00"/>
    <m/>
    <m/>
    <n v="1900"/>
    <n v="0"/>
    <n v="1900"/>
    <s v="Unsent"/>
    <x v="2"/>
  </r>
  <r>
    <s v="11579"/>
    <s v="Amie-Rose Long - 29/02/2020"/>
    <s v="INV"/>
    <s v="Shpock."/>
    <x v="23"/>
    <d v="2020-03-30T00:00:00"/>
    <m/>
    <m/>
    <n v="1350"/>
    <n v="0"/>
    <n v="1350"/>
    <s v="Unsent"/>
    <x v="2"/>
  </r>
  <r>
    <s v="11580"/>
    <s v="Taner Kapucu - 29/02/2020"/>
    <s v="INV"/>
    <s v="Shpock."/>
    <x v="23"/>
    <d v="2020-03-30T00:00:00"/>
    <m/>
    <m/>
    <n v="1000"/>
    <n v="0"/>
    <n v="1000"/>
    <s v="Unsent"/>
    <x v="2"/>
  </r>
  <r>
    <s v="11581"/>
    <s v="Ben Clayton - 31/01/2020"/>
    <s v="CR"/>
    <s v="Faxi"/>
    <x v="23"/>
    <m/>
    <m/>
    <d v="2020-02-29T00:00:00"/>
    <n v="-14835"/>
    <n v="0"/>
    <n v="0"/>
    <s v="Unsent"/>
    <x v="1"/>
  </r>
  <r>
    <s v="11582"/>
    <s v="Ben Clayton - 31/01/2020"/>
    <s v="INV"/>
    <s v="Faxi"/>
    <x v="23"/>
    <d v="2020-03-30T00:00:00"/>
    <m/>
    <d v="2020-03-10T00:00:00"/>
    <n v="1935"/>
    <n v="1935"/>
    <n v="0"/>
    <s v="Unsent"/>
    <x v="1"/>
  </r>
  <r>
    <s v="11583"/>
    <s v="Ben Clayton - 29/02/2020"/>
    <s v="INV"/>
    <s v="Faxi"/>
    <x v="23"/>
    <d v="2020-03-30T00:00:00"/>
    <m/>
    <d v="2020-03-10T00:00:00"/>
    <n v="90"/>
    <n v="90"/>
    <n v="0"/>
    <s v="Unsent"/>
    <x v="1"/>
  </r>
  <r>
    <s v="11584"/>
    <s v="Greg Homola - 29/02/2020"/>
    <s v="INV"/>
    <s v="Shpock."/>
    <x v="23"/>
    <d v="2020-03-30T00:00:00"/>
    <m/>
    <m/>
    <n v="1500"/>
    <n v="0"/>
    <n v="1500"/>
    <s v="Unsent"/>
    <x v="2"/>
  </r>
  <r>
    <s v="11564"/>
    <s v="Alan Cole - 01/03/2020"/>
    <s v="INV"/>
    <s v="Shpock"/>
    <x v="24"/>
    <d v="2020-04-01T00:00:00"/>
    <m/>
    <m/>
    <n v="2400"/>
    <n v="0"/>
    <n v="2400"/>
    <s v="Unsent"/>
    <x v="1"/>
  </r>
  <r>
    <s v="INV-2015"/>
    <s v="Geraldine Lee"/>
    <s v="INV"/>
    <s v="Glaxo Smith Kline."/>
    <x v="24"/>
    <d v="2020-04-24T00:00:00"/>
    <m/>
    <m/>
    <n v="15120"/>
    <n v="0"/>
    <n v="15120"/>
    <s v="Sent"/>
    <x v="0"/>
  </r>
  <r>
    <s v="INV-2019"/>
    <s v="Keith Merriman"/>
    <s v="INV"/>
    <s v="Aferry."/>
    <x v="24"/>
    <d v="2020-03-16T00:00:00"/>
    <m/>
    <d v="2020-03-13T00:00:00"/>
    <n v="20400"/>
    <n v="20400"/>
    <n v="0"/>
    <s v="Sent"/>
    <x v="0"/>
  </r>
  <r>
    <s v="INV-2020"/>
    <s v="Jamie Dennis"/>
    <s v="INV"/>
    <s v="Ten Group."/>
    <x v="24"/>
    <d v="2020-03-16T00:00:00"/>
    <m/>
    <m/>
    <n v="9720"/>
    <n v="0"/>
    <n v="9720"/>
    <s v="Sent"/>
    <x v="0"/>
  </r>
  <r>
    <s v="INV-2021"/>
    <s v="Param Veghal"/>
    <s v="INV"/>
    <s v="Bloom and Wild."/>
    <x v="25"/>
    <d v="2020-04-06T00:00:00"/>
    <m/>
    <m/>
    <n v="10800"/>
    <n v="0"/>
    <n v="10800"/>
    <s v="Sent"/>
    <x v="0"/>
  </r>
  <r>
    <s v="11585"/>
    <s v="Alan Cole - 08/03/2020"/>
    <s v="INV"/>
    <s v="Shpock"/>
    <x v="26"/>
    <d v="2020-04-09T00:00:00"/>
    <m/>
    <m/>
    <n v="1800"/>
    <n v="0"/>
    <n v="1800"/>
    <s v="Unsent"/>
    <x v="1"/>
  </r>
  <r>
    <s v="CN-2024"/>
    <s v="50% credit - Larry Eliemenye"/>
    <s v="CR"/>
    <s v="S94 Ltd."/>
    <x v="26"/>
    <m/>
    <m/>
    <m/>
    <n v="-8400"/>
    <n v="0"/>
    <n v="-8400"/>
    <s v="Unsent"/>
    <x v="0"/>
  </r>
  <r>
    <s v="11586"/>
    <s v="Jia Zhuang - 29/02/2020"/>
    <s v="INV"/>
    <s v="Charlotte Tilbury Beauty Ltd"/>
    <x v="27"/>
    <d v="2020-04-10T00:00:00"/>
    <m/>
    <m/>
    <n v="13200"/>
    <n v="0"/>
    <n v="13200"/>
    <s v="Unsent"/>
    <x v="1"/>
  </r>
  <r>
    <s v="11587"/>
    <s v="Sorabh Dhir - 31/03/2020"/>
    <s v="INV"/>
    <s v="Greensill Capital (UK) Limited"/>
    <x v="27"/>
    <d v="2020-03-18T00:00:00"/>
    <m/>
    <m/>
    <n v="3900"/>
    <n v="0"/>
    <n v="3900"/>
    <s v="Unsent"/>
    <x v="1"/>
  </r>
  <r>
    <s v="11588"/>
    <s v="Sorabh Dhir - 29/02/2020"/>
    <s v="INV"/>
    <s v="Greensill Capital (UK) Limited"/>
    <x v="27"/>
    <d v="2020-03-18T00:00:00"/>
    <m/>
    <m/>
    <n v="13260"/>
    <n v="0"/>
    <n v="13260"/>
    <s v="Unsent"/>
    <x v="1"/>
  </r>
  <r>
    <s v="INV-2025"/>
    <m/>
    <s v="INV"/>
    <s v="The Up Group Limited"/>
    <x v="27"/>
    <d v="2020-03-25T00:00:00"/>
    <m/>
    <m/>
    <n v="1260"/>
    <n v="0"/>
    <n v="1260"/>
    <s v="Unsent"/>
    <x v="3"/>
  </r>
  <r>
    <s v="INV-2026"/>
    <s v="Status Determination Statements"/>
    <s v="INV"/>
    <s v="Shpock."/>
    <x v="28"/>
    <d v="2020-04-12T00:00:00"/>
    <m/>
    <m/>
    <n v="1068"/>
    <n v="0"/>
    <n v="1068"/>
    <s v="Sent"/>
    <x v="0"/>
  </r>
  <r>
    <s v="CN-2029"/>
    <s v="Credit for invoice 2006 for Ana Jakimovska"/>
    <s v="CR"/>
    <s v="The Culture Trip."/>
    <x v="29"/>
    <m/>
    <m/>
    <m/>
    <n v="-26429"/>
    <n v="0"/>
    <n v="-26429"/>
    <s v="Unsent"/>
    <x v="0"/>
  </r>
  <r>
    <s v="INV-2027"/>
    <s v="Ronald Kohn"/>
    <s v="INV"/>
    <s v="Buyapowa."/>
    <x v="29"/>
    <d v="2020-04-15T00:00:00"/>
    <m/>
    <m/>
    <n v="18000"/>
    <n v="0"/>
    <n v="18000"/>
    <s v="Viewed"/>
    <x v="0"/>
  </r>
  <r>
    <s v="INV-2028"/>
    <s v="Andrea Scuderi"/>
    <s v="INV"/>
    <s v="Shpock."/>
    <x v="29"/>
    <d v="2020-04-13T00:00:00"/>
    <m/>
    <m/>
    <n v="12950"/>
    <n v="0"/>
    <n v="12950"/>
    <s v="Sent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D0DD-F31B-40A7-9381-101FD4234F7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32:F138" firstHeaderRow="1" firstDataRow="2" firstDataCol="1"/>
  <pivotFields count="15">
    <pivotField showAll="0"/>
    <pivotField showAll="0"/>
    <pivotField showAll="0"/>
    <pivotField showAll="0"/>
    <pivotField axis="axisCol" numFmtId="168" showAll="0">
      <items count="15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t="default"/>
      </items>
    </pivotField>
    <pivotField showAll="0"/>
    <pivotField showAll="0"/>
    <pivotField showAll="0"/>
    <pivotField dataField="1" numFmtId="167" showAll="0"/>
    <pivotField numFmtId="167" showAll="0"/>
    <pivotField numFmtId="167"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5">
    <i>
      <x/>
    </i>
    <i>
      <x v="2"/>
    </i>
    <i>
      <x v="3"/>
    </i>
    <i>
      <x v="4"/>
    </i>
    <i t="grand">
      <x/>
    </i>
  </colItems>
  <dataFields count="1">
    <dataField name="Sum of Invoice Total" fld="8" baseField="12" baseItem="0" numFmtId="3"/>
  </dataFields>
  <formats count="2">
    <format dxfId="1">
      <pivotArea collapsedLevelsAreSubtotals="1" fieldPosition="0">
        <references count="1">
          <reference field="12" count="1">
            <x v="0"/>
          </reference>
        </references>
      </pivotArea>
    </format>
    <format dxfId="0">
      <pivotArea dataOnly="0" labelOnly="1" fieldPosition="0">
        <references count="1">
          <reference field="1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"/>
  <sheetViews>
    <sheetView workbookViewId="0">
      <selection activeCell="D21" sqref="D21"/>
    </sheetView>
  </sheetViews>
  <sheetFormatPr defaultRowHeight="15" x14ac:dyDescent="0.25"/>
  <cols>
    <col min="1" max="1" width="15.85546875" style="8" customWidth="1"/>
    <col min="2" max="2" width="2.7109375" style="7" customWidth="1"/>
    <col min="3" max="3" width="23.7109375" style="8" bestFit="1" customWidth="1"/>
    <col min="4" max="4" width="11.7109375" style="8" customWidth="1"/>
    <col min="5" max="5" width="11.5703125" style="8" customWidth="1"/>
    <col min="6" max="9" width="11.5703125" style="8" bestFit="1" customWidth="1"/>
    <col min="10" max="11" width="10.5703125" style="8" bestFit="1" customWidth="1"/>
    <col min="12" max="15" width="11.5703125" style="8" bestFit="1" customWidth="1"/>
    <col min="16" max="16384" width="9.140625" style="8"/>
  </cols>
  <sheetData>
    <row r="1" spans="1:25" x14ac:dyDescent="0.25">
      <c r="A1" s="14" t="str">
        <f>'Cash Flow Forecast'!A3</f>
        <v/>
      </c>
    </row>
    <row r="2" spans="1:25" x14ac:dyDescent="0.25">
      <c r="A2" s="7" t="e">
        <f>+#REF!</f>
        <v>#REF!</v>
      </c>
    </row>
    <row r="3" spans="1:25" x14ac:dyDescent="0.25">
      <c r="A3" s="9"/>
    </row>
    <row r="4" spans="1:25" s="12" customFormat="1" x14ac:dyDescent="0.25">
      <c r="A4" s="11"/>
      <c r="B4" s="11"/>
      <c r="D4" s="11" t="str">
        <f>'Cash Flow Forecast'!E7</f>
        <v>Wk 1</v>
      </c>
      <c r="E4" s="11" t="str">
        <f>'Cash Flow Forecast'!F7</f>
        <v>Wk 2</v>
      </c>
      <c r="F4" s="11" t="str">
        <f>'Cash Flow Forecast'!G7</f>
        <v>Wk 3</v>
      </c>
      <c r="G4" s="11" t="str">
        <f>'Cash Flow Forecast'!H7</f>
        <v>Wk 4</v>
      </c>
      <c r="H4" s="11" t="str">
        <f>'Cash Flow Forecast'!I7</f>
        <v>Wk 5</v>
      </c>
      <c r="I4" s="11" t="str">
        <f>'Cash Flow Forecast'!J7</f>
        <v>Wk 6</v>
      </c>
      <c r="J4" s="11" t="str">
        <f>'Cash Flow Forecast'!K7</f>
        <v>Wk 7</v>
      </c>
      <c r="K4" s="11" t="str">
        <f>'Cash Flow Forecast'!L7</f>
        <v>Wk 8</v>
      </c>
      <c r="L4" s="11" t="str">
        <f>'Cash Flow Forecast'!M7</f>
        <v>Wk 9</v>
      </c>
      <c r="M4" s="11" t="str">
        <f>'Cash Flow Forecast'!N7</f>
        <v>Wk 10</v>
      </c>
      <c r="N4" s="11" t="str">
        <f>'Cash Flow Forecast'!O7</f>
        <v>Wk 11</v>
      </c>
      <c r="O4" s="11" t="str">
        <f>'Cash Flow Forecast'!P7</f>
        <v>Wk 12</v>
      </c>
      <c r="P4" s="11" t="str">
        <f>'Cash Flow Forecast'!Q7</f>
        <v>Wk 13</v>
      </c>
      <c r="Q4" s="11"/>
      <c r="R4" s="11"/>
      <c r="S4" s="11"/>
      <c r="T4" s="11"/>
      <c r="U4" s="11"/>
      <c r="V4" s="11"/>
      <c r="W4" s="11"/>
      <c r="X4" s="11"/>
      <c r="Y4" s="11"/>
    </row>
    <row r="5" spans="1:25" s="12" customFormat="1" x14ac:dyDescent="0.25">
      <c r="B5" s="11"/>
      <c r="D5" s="13">
        <f>'Cash Flow Forecast'!E8</f>
        <v>0</v>
      </c>
      <c r="E5" s="13">
        <f>'Cash Flow Forecast'!F8</f>
        <v>7</v>
      </c>
      <c r="F5" s="13">
        <f>'Cash Flow Forecast'!G8</f>
        <v>14</v>
      </c>
      <c r="G5" s="13">
        <f>'Cash Flow Forecast'!H8</f>
        <v>21</v>
      </c>
      <c r="H5" s="13">
        <f>'Cash Flow Forecast'!I8</f>
        <v>28</v>
      </c>
      <c r="I5" s="13">
        <f>'Cash Flow Forecast'!J8</f>
        <v>35</v>
      </c>
      <c r="J5" s="13">
        <f>'Cash Flow Forecast'!K8</f>
        <v>42</v>
      </c>
      <c r="K5" s="13">
        <f>'Cash Flow Forecast'!L8</f>
        <v>49</v>
      </c>
      <c r="L5" s="13">
        <f>'Cash Flow Forecast'!M8</f>
        <v>56</v>
      </c>
      <c r="M5" s="13">
        <f>'Cash Flow Forecast'!N8</f>
        <v>63</v>
      </c>
      <c r="N5" s="13">
        <f>'Cash Flow Forecast'!O8</f>
        <v>70</v>
      </c>
      <c r="O5" s="13">
        <f>'Cash Flow Forecast'!P8</f>
        <v>77</v>
      </c>
      <c r="P5" s="13">
        <f>'Cash Flow Forecast'!Q8</f>
        <v>84</v>
      </c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5" x14ac:dyDescent="0.25">
      <c r="C7" s="8" t="s">
        <v>0</v>
      </c>
      <c r="D7" s="10">
        <f>'Cash Flow Forecast'!E38</f>
        <v>0</v>
      </c>
      <c r="E7" s="10">
        <f>'Cash Flow Forecast'!F38</f>
        <v>0</v>
      </c>
      <c r="F7" s="10">
        <f>'Cash Flow Forecast'!G38</f>
        <v>0</v>
      </c>
      <c r="G7" s="10">
        <f>'Cash Flow Forecast'!H38</f>
        <v>0</v>
      </c>
      <c r="H7" s="10">
        <f>'Cash Flow Forecast'!I38</f>
        <v>0</v>
      </c>
      <c r="I7" s="10">
        <f>'Cash Flow Forecast'!J38</f>
        <v>0</v>
      </c>
      <c r="J7" s="10">
        <f>'Cash Flow Forecast'!K38</f>
        <v>0</v>
      </c>
      <c r="K7" s="10">
        <f>'Cash Flow Forecast'!L38</f>
        <v>0</v>
      </c>
      <c r="L7" s="10">
        <f>'Cash Flow Forecast'!M38</f>
        <v>0</v>
      </c>
      <c r="M7" s="10">
        <f>'Cash Flow Forecast'!N38</f>
        <v>0</v>
      </c>
      <c r="N7" s="10">
        <f>'Cash Flow Forecast'!O38</f>
        <v>0</v>
      </c>
      <c r="O7" s="10">
        <f>'Cash Flow Forecast'!P38</f>
        <v>0</v>
      </c>
      <c r="P7" s="10">
        <f>'Cash Flow Forecast'!Q38</f>
        <v>0</v>
      </c>
    </row>
    <row r="8" spans="1:25" x14ac:dyDescent="0.25">
      <c r="C8" s="8" t="s">
        <v>33</v>
      </c>
      <c r="D8" s="10">
        <f>-'Cash Flow Forecast'!E73</f>
        <v>0</v>
      </c>
      <c r="E8" s="10">
        <f>-'Cash Flow Forecast'!F73</f>
        <v>0</v>
      </c>
      <c r="F8" s="10">
        <f>-'Cash Flow Forecast'!G73</f>
        <v>0</v>
      </c>
      <c r="G8" s="10">
        <f>-'Cash Flow Forecast'!H73</f>
        <v>0</v>
      </c>
      <c r="H8" s="10">
        <f>-'Cash Flow Forecast'!I73</f>
        <v>0</v>
      </c>
      <c r="I8" s="10">
        <f>-'Cash Flow Forecast'!J73</f>
        <v>0</v>
      </c>
      <c r="J8" s="10">
        <f>-'Cash Flow Forecast'!K73</f>
        <v>0</v>
      </c>
      <c r="K8" s="10">
        <f>-'Cash Flow Forecast'!L73</f>
        <v>0</v>
      </c>
      <c r="L8" s="10">
        <f>-'Cash Flow Forecast'!M73</f>
        <v>0</v>
      </c>
      <c r="M8" s="10">
        <f>-'Cash Flow Forecast'!N73</f>
        <v>0</v>
      </c>
      <c r="N8" s="10">
        <f>-'Cash Flow Forecast'!O73</f>
        <v>0</v>
      </c>
      <c r="O8" s="10">
        <f>-'Cash Flow Forecast'!P73</f>
        <v>0</v>
      </c>
      <c r="P8" s="10">
        <f>-'Cash Flow Forecast'!Q73</f>
        <v>0</v>
      </c>
    </row>
    <row r="9" spans="1:25" x14ac:dyDescent="0.25">
      <c r="C9" s="8" t="s">
        <v>30</v>
      </c>
      <c r="D9" s="10">
        <f>'Cash Flow Forecast'!E92</f>
        <v>0</v>
      </c>
      <c r="E9" s="10">
        <f>'Cash Flow Forecast'!F92</f>
        <v>0</v>
      </c>
      <c r="F9" s="10">
        <f>'Cash Flow Forecast'!G92</f>
        <v>0</v>
      </c>
      <c r="G9" s="10">
        <f>'Cash Flow Forecast'!H92</f>
        <v>0</v>
      </c>
      <c r="H9" s="10">
        <f>'Cash Flow Forecast'!I92</f>
        <v>0</v>
      </c>
      <c r="I9" s="10">
        <f>'Cash Flow Forecast'!J92</f>
        <v>0</v>
      </c>
      <c r="J9" s="10">
        <f>'Cash Flow Forecast'!K92</f>
        <v>0</v>
      </c>
      <c r="K9" s="10">
        <f>'Cash Flow Forecast'!L92</f>
        <v>0</v>
      </c>
      <c r="L9" s="10">
        <f>'Cash Flow Forecast'!M92</f>
        <v>0</v>
      </c>
      <c r="M9" s="10">
        <f>'Cash Flow Forecast'!N92</f>
        <v>0</v>
      </c>
      <c r="N9" s="10">
        <f>'Cash Flow Forecast'!O92</f>
        <v>0</v>
      </c>
      <c r="O9" s="10">
        <f>'Cash Flow Forecast'!P92</f>
        <v>0</v>
      </c>
      <c r="P9" s="10">
        <f>'Cash Flow Forecast'!Q92</f>
        <v>0</v>
      </c>
    </row>
    <row r="10" spans="1:25" x14ac:dyDescent="0.25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5" x14ac:dyDescent="0.25">
      <c r="C11" s="8" t="s">
        <v>31</v>
      </c>
      <c r="D11" s="10">
        <f t="shared" ref="D11:P11" si="0">+D7+D9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</row>
    <row r="12" spans="1:25" x14ac:dyDescent="0.25">
      <c r="C12" s="8" t="s">
        <v>449</v>
      </c>
      <c r="D12" s="10">
        <f>-'Data Input Sheet'!$F$24</f>
        <v>0</v>
      </c>
      <c r="E12" s="10">
        <f>-'Data Input Sheet'!$F$24</f>
        <v>0</v>
      </c>
      <c r="F12" s="10">
        <f>-'Data Input Sheet'!$F$24</f>
        <v>0</v>
      </c>
      <c r="G12" s="10">
        <f>-'Data Input Sheet'!$F$24</f>
        <v>0</v>
      </c>
      <c r="H12" s="10">
        <f>-'Data Input Sheet'!$F$24</f>
        <v>0</v>
      </c>
      <c r="I12" s="10">
        <f>-'Data Input Sheet'!$F$24</f>
        <v>0</v>
      </c>
      <c r="J12" s="10">
        <f>-'Data Input Sheet'!$F$24</f>
        <v>0</v>
      </c>
      <c r="K12" s="10">
        <f>-'Data Input Sheet'!$F$24</f>
        <v>0</v>
      </c>
      <c r="L12" s="10">
        <f>-'Data Input Sheet'!$F$24</f>
        <v>0</v>
      </c>
      <c r="M12" s="10">
        <f>-'Data Input Sheet'!$F$24</f>
        <v>0</v>
      </c>
      <c r="N12" s="10">
        <f>-'Data Input Sheet'!$F$24</f>
        <v>0</v>
      </c>
      <c r="O12" s="10">
        <f>-'Data Input Sheet'!$F$24</f>
        <v>0</v>
      </c>
      <c r="P12" s="10">
        <f>-'Data Input Sheet'!$F$24</f>
        <v>0</v>
      </c>
    </row>
    <row r="13" spans="1:25" x14ac:dyDescent="0.25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5" x14ac:dyDescent="0.2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5" x14ac:dyDescent="0.2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101"/>
  <sheetViews>
    <sheetView showGridLines="0" tabSelected="1" zoomScaleNormal="100" workbookViewId="0">
      <pane xSplit="4" ySplit="8" topLeftCell="E32" activePane="bottomRight" state="frozen"/>
      <selection activeCell="E35" sqref="E35"/>
      <selection pane="topRight" activeCell="E35" sqref="E35"/>
      <selection pane="bottomLeft" activeCell="E35" sqref="E35"/>
      <selection pane="bottomRight" activeCell="J47" sqref="J47"/>
    </sheetView>
  </sheetViews>
  <sheetFormatPr defaultRowHeight="15.75" x14ac:dyDescent="0.25"/>
  <cols>
    <col min="1" max="1" width="3.42578125" style="85" customWidth="1"/>
    <col min="2" max="3" width="4.7109375" style="85" customWidth="1"/>
    <col min="4" max="4" width="42.7109375" style="82" bestFit="1" customWidth="1"/>
    <col min="5" max="6" width="10.7109375" style="82" customWidth="1"/>
    <col min="7" max="7" width="10.7109375" style="83" customWidth="1"/>
    <col min="8" max="17" width="10.7109375" style="82" customWidth="1"/>
    <col min="18" max="16384" width="9.140625" style="82"/>
  </cols>
  <sheetData>
    <row r="3" spans="1:17" x14ac:dyDescent="0.25">
      <c r="A3" s="81" t="str">
        <f>+IF('Data Input Sheet'!F8="","",'Data Input Sheet'!F8)</f>
        <v/>
      </c>
      <c r="B3" s="81"/>
      <c r="C3" s="81"/>
      <c r="D3" s="81"/>
    </row>
    <row r="4" spans="1:17" x14ac:dyDescent="0.25">
      <c r="A4" s="84" t="s">
        <v>409</v>
      </c>
    </row>
    <row r="5" spans="1:17" x14ac:dyDescent="0.25">
      <c r="A5" s="86"/>
    </row>
    <row r="7" spans="1:17" s="88" customFormat="1" x14ac:dyDescent="0.25">
      <c r="A7" s="87"/>
      <c r="B7" s="87"/>
      <c r="C7" s="87"/>
      <c r="E7" s="88" t="s">
        <v>2</v>
      </c>
      <c r="F7" s="88" t="s">
        <v>3</v>
      </c>
      <c r="G7" s="88" t="s">
        <v>4</v>
      </c>
      <c r="H7" s="88" t="s">
        <v>5</v>
      </c>
      <c r="I7" s="88" t="s">
        <v>6</v>
      </c>
      <c r="J7" s="88" t="s">
        <v>7</v>
      </c>
      <c r="K7" s="88" t="s">
        <v>8</v>
      </c>
      <c r="L7" s="88" t="s">
        <v>9</v>
      </c>
      <c r="M7" s="88" t="s">
        <v>10</v>
      </c>
      <c r="N7" s="88" t="s">
        <v>11</v>
      </c>
      <c r="O7" s="88" t="s">
        <v>12</v>
      </c>
      <c r="P7" s="88" t="s">
        <v>13</v>
      </c>
      <c r="Q7" s="88" t="s">
        <v>35</v>
      </c>
    </row>
    <row r="8" spans="1:17" s="88" customFormat="1" x14ac:dyDescent="0.25">
      <c r="A8" s="87"/>
      <c r="B8" s="87"/>
      <c r="C8" s="87"/>
      <c r="E8" s="89">
        <f>+'Data Input Sheet'!F46</f>
        <v>0</v>
      </c>
      <c r="F8" s="89">
        <f>+E8+7</f>
        <v>7</v>
      </c>
      <c r="G8" s="90">
        <f t="shared" ref="G8:P8" si="0">+F8+7</f>
        <v>14</v>
      </c>
      <c r="H8" s="89">
        <f t="shared" si="0"/>
        <v>21</v>
      </c>
      <c r="I8" s="89">
        <f t="shared" si="0"/>
        <v>28</v>
      </c>
      <c r="J8" s="89">
        <f t="shared" si="0"/>
        <v>35</v>
      </c>
      <c r="K8" s="89">
        <f t="shared" si="0"/>
        <v>42</v>
      </c>
      <c r="L8" s="89">
        <f t="shared" si="0"/>
        <v>49</v>
      </c>
      <c r="M8" s="89">
        <f t="shared" si="0"/>
        <v>56</v>
      </c>
      <c r="N8" s="89">
        <f t="shared" si="0"/>
        <v>63</v>
      </c>
      <c r="O8" s="89">
        <f t="shared" si="0"/>
        <v>70</v>
      </c>
      <c r="P8" s="89">
        <f t="shared" si="0"/>
        <v>77</v>
      </c>
      <c r="Q8" s="89">
        <f t="shared" ref="Q8" si="1">+P8+7</f>
        <v>84</v>
      </c>
    </row>
    <row r="10" spans="1:17" x14ac:dyDescent="0.25">
      <c r="B10" s="84" t="s">
        <v>0</v>
      </c>
      <c r="C10" s="84"/>
    </row>
    <row r="12" spans="1:17" s="91" customFormat="1" x14ac:dyDescent="0.25">
      <c r="A12" s="84"/>
      <c r="B12" s="84"/>
      <c r="C12" s="84" t="s">
        <v>14</v>
      </c>
      <c r="E12" s="92">
        <f>+'Data Input Sheet'!F20</f>
        <v>0</v>
      </c>
      <c r="F12" s="92">
        <f>+E38</f>
        <v>0</v>
      </c>
      <c r="G12" s="92">
        <f t="shared" ref="G12:Q12" si="2">+F38</f>
        <v>0</v>
      </c>
      <c r="H12" s="92">
        <f t="shared" si="2"/>
        <v>0</v>
      </c>
      <c r="I12" s="92">
        <f t="shared" si="2"/>
        <v>0</v>
      </c>
      <c r="J12" s="92">
        <f t="shared" si="2"/>
        <v>0</v>
      </c>
      <c r="K12" s="92">
        <f t="shared" si="2"/>
        <v>0</v>
      </c>
      <c r="L12" s="92">
        <f t="shared" si="2"/>
        <v>0</v>
      </c>
      <c r="M12" s="92">
        <f t="shared" si="2"/>
        <v>0</v>
      </c>
      <c r="N12" s="92">
        <f t="shared" si="2"/>
        <v>0</v>
      </c>
      <c r="O12" s="92">
        <f t="shared" si="2"/>
        <v>0</v>
      </c>
      <c r="P12" s="92">
        <f t="shared" si="2"/>
        <v>0</v>
      </c>
      <c r="Q12" s="92">
        <f t="shared" si="2"/>
        <v>0</v>
      </c>
    </row>
    <row r="13" spans="1:17" x14ac:dyDescent="0.25">
      <c r="E13" s="93"/>
      <c r="F13" s="93"/>
      <c r="G13" s="94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7" x14ac:dyDescent="0.25">
      <c r="A14" s="95"/>
      <c r="B14" s="96"/>
      <c r="C14" s="96"/>
      <c r="D14" s="82" t="s">
        <v>429</v>
      </c>
      <c r="E14" s="93">
        <f>-'Data Input Sheet'!F66</f>
        <v>0</v>
      </c>
      <c r="F14" s="93">
        <f>-'Data Input Sheet'!G66</f>
        <v>0</v>
      </c>
      <c r="G14" s="93">
        <f>-'Data Input Sheet'!H66</f>
        <v>0</v>
      </c>
      <c r="H14" s="93">
        <f>-'Data Input Sheet'!I66</f>
        <v>0</v>
      </c>
      <c r="I14" s="93">
        <f>-'Data Input Sheet'!J66</f>
        <v>0</v>
      </c>
      <c r="J14" s="93">
        <f>-'Data Input Sheet'!K66</f>
        <v>0</v>
      </c>
      <c r="K14" s="93">
        <f>-'Data Input Sheet'!L66</f>
        <v>0</v>
      </c>
      <c r="L14" s="93">
        <f>-'Data Input Sheet'!M66</f>
        <v>0</v>
      </c>
      <c r="M14" s="93">
        <f>-'Data Input Sheet'!N66</f>
        <v>0</v>
      </c>
      <c r="N14" s="93">
        <f>-'Data Input Sheet'!O66</f>
        <v>0</v>
      </c>
      <c r="O14" s="93">
        <f>-'Data Input Sheet'!P66</f>
        <v>0</v>
      </c>
      <c r="P14" s="93">
        <f>-'Data Input Sheet'!Q66</f>
        <v>0</v>
      </c>
      <c r="Q14" s="93">
        <f>-'Data Input Sheet'!R66</f>
        <v>0</v>
      </c>
    </row>
    <row r="15" spans="1:17" x14ac:dyDescent="0.25">
      <c r="A15" s="95"/>
      <c r="B15" s="96"/>
      <c r="C15" s="96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7" x14ac:dyDescent="0.25">
      <c r="A16" s="95"/>
      <c r="B16" s="96"/>
      <c r="C16" s="96"/>
      <c r="D16" s="82" t="s">
        <v>15</v>
      </c>
      <c r="E16" s="93">
        <f>-'Data Input Sheet'!F73</f>
        <v>0</v>
      </c>
      <c r="F16" s="93">
        <f>-'Data Input Sheet'!G73</f>
        <v>0</v>
      </c>
      <c r="G16" s="93">
        <f>-'Data Input Sheet'!H73</f>
        <v>0</v>
      </c>
      <c r="H16" s="93">
        <f>-'Data Input Sheet'!I73</f>
        <v>0</v>
      </c>
      <c r="I16" s="93">
        <f>-'Data Input Sheet'!J73</f>
        <v>0</v>
      </c>
      <c r="J16" s="93">
        <f>-'Data Input Sheet'!K73</f>
        <v>0</v>
      </c>
      <c r="K16" s="93">
        <f>-'Data Input Sheet'!L73</f>
        <v>0</v>
      </c>
      <c r="L16" s="93">
        <f>-'Data Input Sheet'!M73</f>
        <v>0</v>
      </c>
      <c r="M16" s="93">
        <f>-'Data Input Sheet'!N73</f>
        <v>0</v>
      </c>
      <c r="N16" s="93">
        <f>-'Data Input Sheet'!O73</f>
        <v>0</v>
      </c>
      <c r="O16" s="93">
        <f>-'Data Input Sheet'!P73</f>
        <v>0</v>
      </c>
      <c r="P16" s="93">
        <f>-'Data Input Sheet'!Q73</f>
        <v>0</v>
      </c>
      <c r="Q16" s="93">
        <f>-'Data Input Sheet'!R73</f>
        <v>0</v>
      </c>
    </row>
    <row r="17" spans="1:17" x14ac:dyDescent="0.25">
      <c r="D17" s="97" t="s">
        <v>36</v>
      </c>
      <c r="E17" s="93">
        <f>-'Data Input Sheet'!F74</f>
        <v>0</v>
      </c>
      <c r="F17" s="93">
        <f>-'Data Input Sheet'!G74</f>
        <v>0</v>
      </c>
      <c r="G17" s="93">
        <f>-'Data Input Sheet'!H74</f>
        <v>0</v>
      </c>
      <c r="H17" s="93">
        <f>-'Data Input Sheet'!I74</f>
        <v>0</v>
      </c>
      <c r="I17" s="93">
        <f>-'Data Input Sheet'!J74</f>
        <v>0</v>
      </c>
      <c r="J17" s="93">
        <f>-'Data Input Sheet'!K74</f>
        <v>0</v>
      </c>
      <c r="K17" s="93">
        <f>-'Data Input Sheet'!L74</f>
        <v>0</v>
      </c>
      <c r="L17" s="93">
        <f>-'Data Input Sheet'!M74</f>
        <v>0</v>
      </c>
      <c r="M17" s="93">
        <f>-'Data Input Sheet'!N74</f>
        <v>0</v>
      </c>
      <c r="N17" s="93">
        <f>-'Data Input Sheet'!O74</f>
        <v>0</v>
      </c>
      <c r="O17" s="93">
        <f>-'Data Input Sheet'!P74</f>
        <v>0</v>
      </c>
      <c r="P17" s="93">
        <f>-'Data Input Sheet'!Q74</f>
        <v>0</v>
      </c>
      <c r="Q17" s="93">
        <f>-'Data Input Sheet'!R74</f>
        <v>0</v>
      </c>
    </row>
    <row r="18" spans="1:17" x14ac:dyDescent="0.25">
      <c r="D18" s="97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x14ac:dyDescent="0.25">
      <c r="A19" s="95"/>
      <c r="B19" s="96"/>
      <c r="C19" s="96"/>
      <c r="D19" s="82" t="s">
        <v>410</v>
      </c>
      <c r="E19" s="93">
        <f>-'Data Input Sheet'!F75</f>
        <v>0</v>
      </c>
      <c r="F19" s="93">
        <f>-'Data Input Sheet'!G75</f>
        <v>0</v>
      </c>
      <c r="G19" s="93">
        <f>-'Data Input Sheet'!H75</f>
        <v>0</v>
      </c>
      <c r="H19" s="93">
        <f>-'Data Input Sheet'!I75</f>
        <v>0</v>
      </c>
      <c r="I19" s="93">
        <f>-'Data Input Sheet'!J75</f>
        <v>0</v>
      </c>
      <c r="J19" s="93">
        <f>-'Data Input Sheet'!K75</f>
        <v>0</v>
      </c>
      <c r="K19" s="93">
        <f>-'Data Input Sheet'!L75</f>
        <v>0</v>
      </c>
      <c r="L19" s="93">
        <f>-'Data Input Sheet'!M75</f>
        <v>0</v>
      </c>
      <c r="M19" s="93">
        <f>-'Data Input Sheet'!N75</f>
        <v>0</v>
      </c>
      <c r="N19" s="93">
        <f>-'Data Input Sheet'!O75</f>
        <v>0</v>
      </c>
      <c r="O19" s="93">
        <f>-'Data Input Sheet'!P75</f>
        <v>0</v>
      </c>
      <c r="P19" s="93">
        <f>-'Data Input Sheet'!Q75</f>
        <v>0</v>
      </c>
      <c r="Q19" s="93">
        <f>-'Data Input Sheet'!R75</f>
        <v>0</v>
      </c>
    </row>
    <row r="20" spans="1:17" x14ac:dyDescent="0.25">
      <c r="D20" s="82" t="s">
        <v>411</v>
      </c>
      <c r="E20" s="98">
        <f>-'Data Input Sheet'!F76</f>
        <v>0</v>
      </c>
      <c r="F20" s="98">
        <f>-'Data Input Sheet'!G76</f>
        <v>0</v>
      </c>
      <c r="G20" s="98">
        <f>-'Data Input Sheet'!H76</f>
        <v>0</v>
      </c>
      <c r="H20" s="98">
        <f>-'Data Input Sheet'!I76</f>
        <v>0</v>
      </c>
      <c r="I20" s="98">
        <f>-'Data Input Sheet'!J76</f>
        <v>0</v>
      </c>
      <c r="J20" s="98">
        <f>-'Data Input Sheet'!K76</f>
        <v>0</v>
      </c>
      <c r="K20" s="98">
        <f>-'Data Input Sheet'!L76</f>
        <v>0</v>
      </c>
      <c r="L20" s="98">
        <f>-'Data Input Sheet'!M76</f>
        <v>0</v>
      </c>
      <c r="M20" s="98">
        <f>-'Data Input Sheet'!N76</f>
        <v>0</v>
      </c>
      <c r="N20" s="98">
        <f>-'Data Input Sheet'!O76</f>
        <v>0</v>
      </c>
      <c r="O20" s="98">
        <f>-'Data Input Sheet'!P76</f>
        <v>0</v>
      </c>
      <c r="P20" s="98">
        <f>-'Data Input Sheet'!Q76</f>
        <v>0</v>
      </c>
      <c r="Q20" s="98">
        <f>-'Data Input Sheet'!R76</f>
        <v>0</v>
      </c>
    </row>
    <row r="21" spans="1:17" x14ac:dyDescent="0.25">
      <c r="D21" s="82" t="s">
        <v>446</v>
      </c>
      <c r="E21" s="98">
        <f>-'Data Input Sheet'!F77</f>
        <v>0</v>
      </c>
      <c r="F21" s="98">
        <f>-'Data Input Sheet'!G77</f>
        <v>0</v>
      </c>
      <c r="G21" s="98">
        <f>-'Data Input Sheet'!H77</f>
        <v>0</v>
      </c>
      <c r="H21" s="98">
        <f>-'Data Input Sheet'!I77</f>
        <v>0</v>
      </c>
      <c r="I21" s="98">
        <f>-'Data Input Sheet'!J77</f>
        <v>0</v>
      </c>
      <c r="J21" s="98">
        <f>-'Data Input Sheet'!K77</f>
        <v>0</v>
      </c>
      <c r="K21" s="98">
        <f>-'Data Input Sheet'!L77</f>
        <v>0</v>
      </c>
      <c r="L21" s="98">
        <f>-'Data Input Sheet'!M77</f>
        <v>0</v>
      </c>
      <c r="M21" s="98">
        <f>-'Data Input Sheet'!N77</f>
        <v>0</v>
      </c>
      <c r="N21" s="98">
        <f>-'Data Input Sheet'!O77</f>
        <v>0</v>
      </c>
      <c r="O21" s="98">
        <f>-'Data Input Sheet'!P77</f>
        <v>0</v>
      </c>
      <c r="P21" s="98">
        <f>-'Data Input Sheet'!Q77</f>
        <v>0</v>
      </c>
      <c r="Q21" s="98">
        <f>-'Data Input Sheet'!R77</f>
        <v>0</v>
      </c>
    </row>
    <row r="22" spans="1:17" x14ac:dyDescent="0.25">
      <c r="D22" s="97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x14ac:dyDescent="0.25">
      <c r="D23" s="97" t="s">
        <v>16</v>
      </c>
      <c r="E23" s="93">
        <f>-'Data Input Sheet'!F86</f>
        <v>0</v>
      </c>
      <c r="F23" s="93">
        <f>-'Data Input Sheet'!G86</f>
        <v>0</v>
      </c>
      <c r="G23" s="93">
        <f>-'Data Input Sheet'!H86</f>
        <v>0</v>
      </c>
      <c r="H23" s="93">
        <f>-'Data Input Sheet'!I86</f>
        <v>0</v>
      </c>
      <c r="I23" s="93">
        <f>-'Data Input Sheet'!J86</f>
        <v>0</v>
      </c>
      <c r="J23" s="93">
        <f>-'Data Input Sheet'!K86</f>
        <v>0</v>
      </c>
      <c r="K23" s="93">
        <f>-'Data Input Sheet'!L86</f>
        <v>0</v>
      </c>
      <c r="L23" s="93">
        <f>-'Data Input Sheet'!M86</f>
        <v>0</v>
      </c>
      <c r="M23" s="93">
        <f>-'Data Input Sheet'!N86</f>
        <v>0</v>
      </c>
      <c r="N23" s="93">
        <f>-'Data Input Sheet'!O86</f>
        <v>0</v>
      </c>
      <c r="O23" s="93">
        <f>-'Data Input Sheet'!P86</f>
        <v>0</v>
      </c>
      <c r="P23" s="93">
        <f>-'Data Input Sheet'!Q86</f>
        <v>0</v>
      </c>
      <c r="Q23" s="93">
        <f>-'Data Input Sheet'!R86</f>
        <v>0</v>
      </c>
    </row>
    <row r="24" spans="1:17" x14ac:dyDescent="0.25">
      <c r="D24" s="97" t="s">
        <v>447</v>
      </c>
      <c r="E24" s="93">
        <f>-'Data Input Sheet'!F87</f>
        <v>0</v>
      </c>
      <c r="F24" s="93">
        <f>-'Data Input Sheet'!G87</f>
        <v>0</v>
      </c>
      <c r="G24" s="93">
        <f>-'Data Input Sheet'!H87</f>
        <v>0</v>
      </c>
      <c r="H24" s="93">
        <f>-'Data Input Sheet'!I87</f>
        <v>0</v>
      </c>
      <c r="I24" s="93">
        <f>-'Data Input Sheet'!J87</f>
        <v>0</v>
      </c>
      <c r="J24" s="93">
        <f>-'Data Input Sheet'!K87</f>
        <v>0</v>
      </c>
      <c r="K24" s="93">
        <f>-'Data Input Sheet'!L87</f>
        <v>0</v>
      </c>
      <c r="L24" s="93">
        <f>-'Data Input Sheet'!M87</f>
        <v>0</v>
      </c>
      <c r="M24" s="93">
        <f>-'Data Input Sheet'!N87</f>
        <v>0</v>
      </c>
      <c r="N24" s="93">
        <f>-'Data Input Sheet'!O87</f>
        <v>0</v>
      </c>
      <c r="O24" s="93">
        <f>-'Data Input Sheet'!P87</f>
        <v>0</v>
      </c>
      <c r="P24" s="93">
        <f>-'Data Input Sheet'!Q87</f>
        <v>0</v>
      </c>
      <c r="Q24" s="93">
        <f>-'Data Input Sheet'!R87</f>
        <v>0</v>
      </c>
    </row>
    <row r="25" spans="1:17" x14ac:dyDescent="0.25">
      <c r="D25" s="99" t="s">
        <v>448</v>
      </c>
      <c r="E25" s="93">
        <f>-'Data Input Sheet'!F88</f>
        <v>0</v>
      </c>
      <c r="F25" s="93">
        <f>-'Data Input Sheet'!G88</f>
        <v>0</v>
      </c>
      <c r="G25" s="93">
        <f>-'Data Input Sheet'!H88</f>
        <v>0</v>
      </c>
      <c r="H25" s="93">
        <f>-'Data Input Sheet'!I88</f>
        <v>0</v>
      </c>
      <c r="I25" s="93">
        <f>-'Data Input Sheet'!J88</f>
        <v>0</v>
      </c>
      <c r="J25" s="93">
        <f>-'Data Input Sheet'!K88</f>
        <v>0</v>
      </c>
      <c r="K25" s="93">
        <f>-'Data Input Sheet'!L88</f>
        <v>0</v>
      </c>
      <c r="L25" s="93">
        <f>-'Data Input Sheet'!M88</f>
        <v>0</v>
      </c>
      <c r="M25" s="93">
        <f>-'Data Input Sheet'!N88</f>
        <v>0</v>
      </c>
      <c r="N25" s="93">
        <f>-'Data Input Sheet'!O88</f>
        <v>0</v>
      </c>
      <c r="O25" s="93">
        <f>-'Data Input Sheet'!P88</f>
        <v>0</v>
      </c>
      <c r="P25" s="93">
        <f>-'Data Input Sheet'!Q88</f>
        <v>0</v>
      </c>
      <c r="Q25" s="93">
        <f>-'Data Input Sheet'!R88</f>
        <v>0</v>
      </c>
    </row>
    <row r="26" spans="1:17" x14ac:dyDescent="0.25">
      <c r="D26" s="82" t="s">
        <v>17</v>
      </c>
      <c r="E26" s="93">
        <f>-'Data Input Sheet'!F89</f>
        <v>0</v>
      </c>
      <c r="F26" s="93">
        <f>-'Data Input Sheet'!G89</f>
        <v>0</v>
      </c>
      <c r="G26" s="93">
        <f>-'Data Input Sheet'!H89</f>
        <v>0</v>
      </c>
      <c r="H26" s="93">
        <f>-'Data Input Sheet'!I89</f>
        <v>0</v>
      </c>
      <c r="I26" s="93">
        <f>-'Data Input Sheet'!J89</f>
        <v>0</v>
      </c>
      <c r="J26" s="93">
        <f>-'Data Input Sheet'!K89</f>
        <v>0</v>
      </c>
      <c r="K26" s="93">
        <f>-'Data Input Sheet'!L89</f>
        <v>0</v>
      </c>
      <c r="L26" s="93">
        <f>-'Data Input Sheet'!M89</f>
        <v>0</v>
      </c>
      <c r="M26" s="93">
        <f>-'Data Input Sheet'!N89</f>
        <v>0</v>
      </c>
      <c r="N26" s="93">
        <f>-'Data Input Sheet'!O89</f>
        <v>0</v>
      </c>
      <c r="O26" s="93">
        <f>-'Data Input Sheet'!P89</f>
        <v>0</v>
      </c>
      <c r="P26" s="93">
        <f>-'Data Input Sheet'!Q89</f>
        <v>0</v>
      </c>
      <c r="Q26" s="93">
        <f>-'Data Input Sheet'!R89</f>
        <v>0</v>
      </c>
    </row>
    <row r="27" spans="1:17" x14ac:dyDescent="0.25">
      <c r="E27" s="93"/>
      <c r="F27" s="93"/>
      <c r="G27" s="94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x14ac:dyDescent="0.25">
      <c r="D28" s="82" t="s">
        <v>427</v>
      </c>
      <c r="E28" s="93">
        <f>-'Data Input Sheet'!F78</f>
        <v>0</v>
      </c>
      <c r="F28" s="93">
        <f>-'Data Input Sheet'!G78</f>
        <v>0</v>
      </c>
      <c r="G28" s="93">
        <f>-'Data Input Sheet'!H78</f>
        <v>0</v>
      </c>
      <c r="H28" s="93">
        <f>-'Data Input Sheet'!I78</f>
        <v>0</v>
      </c>
      <c r="I28" s="93">
        <f>-'Data Input Sheet'!J78</f>
        <v>0</v>
      </c>
      <c r="J28" s="93">
        <f>-'Data Input Sheet'!K78</f>
        <v>0</v>
      </c>
      <c r="K28" s="93">
        <f>-'Data Input Sheet'!L78</f>
        <v>0</v>
      </c>
      <c r="L28" s="93">
        <f>-'Data Input Sheet'!M78</f>
        <v>0</v>
      </c>
      <c r="M28" s="93">
        <f>-'Data Input Sheet'!N78</f>
        <v>0</v>
      </c>
      <c r="N28" s="93">
        <f>-'Data Input Sheet'!O78</f>
        <v>0</v>
      </c>
      <c r="O28" s="93">
        <f>-'Data Input Sheet'!P78</f>
        <v>0</v>
      </c>
      <c r="P28" s="93">
        <f>-'Data Input Sheet'!Q78</f>
        <v>0</v>
      </c>
      <c r="Q28" s="93">
        <f>-'Data Input Sheet'!R78</f>
        <v>0</v>
      </c>
    </row>
    <row r="29" spans="1:17" x14ac:dyDescent="0.25">
      <c r="E29" s="93"/>
      <c r="F29" s="93"/>
      <c r="G29" s="94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x14ac:dyDescent="0.25">
      <c r="A30" s="95"/>
      <c r="B30" s="96"/>
      <c r="C30" s="96"/>
      <c r="D30" s="82" t="s">
        <v>152</v>
      </c>
      <c r="E30" s="93">
        <f>-'Data Input Sheet'!F79</f>
        <v>0</v>
      </c>
      <c r="F30" s="93">
        <f>-'Data Input Sheet'!G79</f>
        <v>0</v>
      </c>
      <c r="G30" s="93">
        <f>-'Data Input Sheet'!H79</f>
        <v>0</v>
      </c>
      <c r="H30" s="93">
        <f>-'Data Input Sheet'!I79</f>
        <v>0</v>
      </c>
      <c r="I30" s="93">
        <f>-'Data Input Sheet'!J79</f>
        <v>0</v>
      </c>
      <c r="J30" s="93">
        <f>-'Data Input Sheet'!K79</f>
        <v>0</v>
      </c>
      <c r="K30" s="93">
        <f>-'Data Input Sheet'!L79</f>
        <v>0</v>
      </c>
      <c r="L30" s="93">
        <f>-'Data Input Sheet'!M79</f>
        <v>0</v>
      </c>
      <c r="M30" s="93">
        <f>-'Data Input Sheet'!N79</f>
        <v>0</v>
      </c>
      <c r="N30" s="93">
        <f>-'Data Input Sheet'!O79</f>
        <v>0</v>
      </c>
      <c r="O30" s="93">
        <f>-'Data Input Sheet'!P79</f>
        <v>0</v>
      </c>
      <c r="P30" s="93">
        <f>-'Data Input Sheet'!Q79</f>
        <v>0</v>
      </c>
      <c r="Q30" s="93">
        <f>-'Data Input Sheet'!R79</f>
        <v>0</v>
      </c>
    </row>
    <row r="31" spans="1:17" x14ac:dyDescent="0.25">
      <c r="E31" s="93"/>
      <c r="F31" s="93"/>
      <c r="G31" s="94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x14ac:dyDescent="0.25">
      <c r="D32" s="91" t="s">
        <v>18</v>
      </c>
      <c r="E32" s="93">
        <f>SUM(E14:E31)</f>
        <v>0</v>
      </c>
      <c r="F32" s="93">
        <f t="shared" ref="F32:Q32" si="3">SUM(F14:F31)</f>
        <v>0</v>
      </c>
      <c r="G32" s="93">
        <f t="shared" si="3"/>
        <v>0</v>
      </c>
      <c r="H32" s="93">
        <f t="shared" si="3"/>
        <v>0</v>
      </c>
      <c r="I32" s="93">
        <f t="shared" si="3"/>
        <v>0</v>
      </c>
      <c r="J32" s="93">
        <f t="shared" si="3"/>
        <v>0</v>
      </c>
      <c r="K32" s="93">
        <f t="shared" si="3"/>
        <v>0</v>
      </c>
      <c r="L32" s="93">
        <f t="shared" si="3"/>
        <v>0</v>
      </c>
      <c r="M32" s="93">
        <f t="shared" si="3"/>
        <v>0</v>
      </c>
      <c r="N32" s="93">
        <f t="shared" si="3"/>
        <v>0</v>
      </c>
      <c r="O32" s="93">
        <f t="shared" si="3"/>
        <v>0</v>
      </c>
      <c r="P32" s="93">
        <f t="shared" si="3"/>
        <v>0</v>
      </c>
      <c r="Q32" s="93">
        <f t="shared" si="3"/>
        <v>0</v>
      </c>
    </row>
    <row r="33" spans="1:17" x14ac:dyDescent="0.25">
      <c r="D33" s="91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17" s="91" customFormat="1" x14ac:dyDescent="0.25">
      <c r="A34" s="84"/>
      <c r="B34" s="84"/>
      <c r="C34" s="84" t="s">
        <v>19</v>
      </c>
      <c r="E34" s="92">
        <f t="shared" ref="E34:Q34" si="4">+E12+E32</f>
        <v>0</v>
      </c>
      <c r="F34" s="92">
        <f t="shared" si="4"/>
        <v>0</v>
      </c>
      <c r="G34" s="92">
        <f t="shared" si="4"/>
        <v>0</v>
      </c>
      <c r="H34" s="92">
        <f t="shared" si="4"/>
        <v>0</v>
      </c>
      <c r="I34" s="92">
        <f t="shared" si="4"/>
        <v>0</v>
      </c>
      <c r="J34" s="92">
        <f t="shared" si="4"/>
        <v>0</v>
      </c>
      <c r="K34" s="92">
        <f t="shared" si="4"/>
        <v>0</v>
      </c>
      <c r="L34" s="92">
        <f t="shared" si="4"/>
        <v>0</v>
      </c>
      <c r="M34" s="92">
        <f t="shared" si="4"/>
        <v>0</v>
      </c>
      <c r="N34" s="92">
        <f t="shared" si="4"/>
        <v>0</v>
      </c>
      <c r="O34" s="92">
        <f t="shared" si="4"/>
        <v>0</v>
      </c>
      <c r="P34" s="92">
        <f t="shared" si="4"/>
        <v>0</v>
      </c>
      <c r="Q34" s="92">
        <f t="shared" si="4"/>
        <v>0</v>
      </c>
    </row>
    <row r="35" spans="1:17" s="91" customFormat="1" x14ac:dyDescent="0.25">
      <c r="A35" s="84"/>
      <c r="B35" s="84"/>
      <c r="C35" s="8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s="91" customFormat="1" x14ac:dyDescent="0.25">
      <c r="A36" s="84"/>
      <c r="B36" s="84"/>
      <c r="C36" s="84"/>
      <c r="D36" s="91" t="s">
        <v>20</v>
      </c>
      <c r="E36" s="92">
        <f>+IF(E34&gt;'Data Input Sheet'!$F$22,0,MIN('Data Input Sheet'!$F$22-E34,E90+E88))</f>
        <v>0</v>
      </c>
      <c r="F36" s="92">
        <f>+IF(F34&gt;'Data Input Sheet'!$F$22,0,MIN('Data Input Sheet'!$F$22-F34,F90+F88))</f>
        <v>0</v>
      </c>
      <c r="G36" s="92">
        <f>+IF(G34&gt;'Data Input Sheet'!$F$22,0,MIN('Data Input Sheet'!$F$22-G34,G90+G88))</f>
        <v>0</v>
      </c>
      <c r="H36" s="92">
        <f>+IF(H34&gt;'Data Input Sheet'!$F$22,0,MIN('Data Input Sheet'!$F$22-H34,H90+H88))</f>
        <v>0</v>
      </c>
      <c r="I36" s="92">
        <f>+IF(I34&gt;'Data Input Sheet'!$F$22,0,MIN('Data Input Sheet'!$F$22-I34,I90+I88))</f>
        <v>0</v>
      </c>
      <c r="J36" s="92">
        <f>+IF(J34&gt;'Data Input Sheet'!$F$22,0,MIN('Data Input Sheet'!$F$22-J34,J90+J88))</f>
        <v>0</v>
      </c>
      <c r="K36" s="92">
        <f>+IF(K34&gt;'Data Input Sheet'!$F$22,0,MIN('Data Input Sheet'!$F$22-K34,K90+K88))</f>
        <v>0</v>
      </c>
      <c r="L36" s="92">
        <f>+IF(L34&gt;'Data Input Sheet'!$F$22,0,MIN('Data Input Sheet'!$F$22-L34,L90+L88))</f>
        <v>0</v>
      </c>
      <c r="M36" s="92">
        <f>+IF(M34&gt;'Data Input Sheet'!$F$22,0,MIN('Data Input Sheet'!$F$22-M34,M90+M88))</f>
        <v>0</v>
      </c>
      <c r="N36" s="92">
        <f>+IF(N34&gt;'Data Input Sheet'!$F$22,0,MIN('Data Input Sheet'!$F$22-N34,N90+N88))</f>
        <v>0</v>
      </c>
      <c r="O36" s="92">
        <f>+IF(O34&gt;'Data Input Sheet'!$F$22,0,MIN('Data Input Sheet'!$F$22-O34,O90+O88))</f>
        <v>0</v>
      </c>
      <c r="P36" s="92">
        <f>+IF(P34&gt;'Data Input Sheet'!$F$22,0,MIN('Data Input Sheet'!$F$22-P34,P90+P88))</f>
        <v>0</v>
      </c>
      <c r="Q36" s="92">
        <f>+IF(Q34&gt;'Data Input Sheet'!$F$22,0,MIN('Data Input Sheet'!$F$22-Q34,Q90+Q88))</f>
        <v>0</v>
      </c>
    </row>
    <row r="37" spans="1:17" x14ac:dyDescent="0.25"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</row>
    <row r="38" spans="1:17" s="91" customFormat="1" x14ac:dyDescent="0.25">
      <c r="A38" s="84"/>
      <c r="B38" s="84"/>
      <c r="C38" s="100" t="s">
        <v>21</v>
      </c>
      <c r="D38" s="101"/>
      <c r="E38" s="102">
        <f>SUM(E34:E37)</f>
        <v>0</v>
      </c>
      <c r="F38" s="102">
        <f t="shared" ref="F38:Q38" si="5">SUM(F34:F37)</f>
        <v>0</v>
      </c>
      <c r="G38" s="102">
        <f t="shared" si="5"/>
        <v>0</v>
      </c>
      <c r="H38" s="102">
        <f t="shared" si="5"/>
        <v>0</v>
      </c>
      <c r="I38" s="102">
        <f t="shared" si="5"/>
        <v>0</v>
      </c>
      <c r="J38" s="102">
        <f t="shared" si="5"/>
        <v>0</v>
      </c>
      <c r="K38" s="102">
        <f t="shared" si="5"/>
        <v>0</v>
      </c>
      <c r="L38" s="102">
        <f t="shared" si="5"/>
        <v>0</v>
      </c>
      <c r="M38" s="102">
        <f t="shared" si="5"/>
        <v>0</v>
      </c>
      <c r="N38" s="102">
        <f t="shared" si="5"/>
        <v>0</v>
      </c>
      <c r="O38" s="102">
        <f t="shared" si="5"/>
        <v>0</v>
      </c>
      <c r="P38" s="102">
        <f t="shared" si="5"/>
        <v>0</v>
      </c>
      <c r="Q38" s="103">
        <f t="shared" si="5"/>
        <v>0</v>
      </c>
    </row>
    <row r="39" spans="1:17" s="91" customFormat="1" x14ac:dyDescent="0.25">
      <c r="A39" s="84"/>
      <c r="B39" s="84"/>
      <c r="C39" s="104"/>
      <c r="D39" s="105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x14ac:dyDescent="0.25">
      <c r="E40" s="93"/>
      <c r="F40" s="93"/>
      <c r="G40" s="94"/>
      <c r="H40" s="93"/>
      <c r="I40" s="93"/>
      <c r="J40" s="93"/>
      <c r="K40" s="93"/>
      <c r="L40" s="93"/>
      <c r="M40" s="93"/>
      <c r="N40" s="93"/>
      <c r="O40" s="93"/>
      <c r="P40" s="93"/>
      <c r="Q40" s="93"/>
    </row>
    <row r="41" spans="1:17" x14ac:dyDescent="0.25">
      <c r="B41" s="84" t="s">
        <v>1</v>
      </c>
      <c r="E41" s="93"/>
      <c r="F41" s="93"/>
      <c r="G41" s="94"/>
      <c r="H41" s="93"/>
      <c r="I41" s="93"/>
      <c r="J41" s="93"/>
      <c r="K41" s="93"/>
      <c r="L41" s="93"/>
      <c r="M41" s="93"/>
      <c r="N41" s="93"/>
      <c r="O41" s="93"/>
      <c r="P41" s="93"/>
      <c r="Q41" s="93"/>
    </row>
    <row r="42" spans="1:17" x14ac:dyDescent="0.25">
      <c r="E42" s="93"/>
      <c r="F42" s="93"/>
      <c r="G42" s="94"/>
      <c r="H42" s="93"/>
      <c r="I42" s="93"/>
      <c r="J42" s="93"/>
      <c r="K42" s="93"/>
      <c r="L42" s="93"/>
      <c r="M42" s="93"/>
      <c r="N42" s="93"/>
      <c r="O42" s="93"/>
      <c r="P42" s="93"/>
      <c r="Q42" s="93"/>
    </row>
    <row r="43" spans="1:17" s="91" customFormat="1" x14ac:dyDescent="0.25">
      <c r="A43" s="84"/>
      <c r="B43" s="84"/>
      <c r="C43" s="84" t="s">
        <v>480</v>
      </c>
      <c r="E43" s="92">
        <f>+'Data Input Sheet'!H40</f>
        <v>0</v>
      </c>
      <c r="F43" s="92">
        <f t="shared" ref="F43" si="6">E53</f>
        <v>0</v>
      </c>
      <c r="G43" s="92">
        <f t="shared" ref="G43" si="7">F53</f>
        <v>0</v>
      </c>
      <c r="H43" s="92">
        <f t="shared" ref="H43" si="8">G53</f>
        <v>0</v>
      </c>
      <c r="I43" s="92">
        <f t="shared" ref="I43" si="9">H53</f>
        <v>0</v>
      </c>
      <c r="J43" s="92">
        <f t="shared" ref="J43" si="10">I53</f>
        <v>0</v>
      </c>
      <c r="K43" s="92">
        <f t="shared" ref="K43" si="11">J53</f>
        <v>0</v>
      </c>
      <c r="L43" s="92">
        <f t="shared" ref="L43" si="12">K53</f>
        <v>0</v>
      </c>
      <c r="M43" s="92">
        <f t="shared" ref="M43" si="13">L53</f>
        <v>0</v>
      </c>
      <c r="N43" s="92">
        <f t="shared" ref="N43" si="14">M53</f>
        <v>0</v>
      </c>
      <c r="O43" s="92">
        <f t="shared" ref="O43" si="15">N53</f>
        <v>0</v>
      </c>
      <c r="P43" s="92">
        <f t="shared" ref="P43" si="16">O53</f>
        <v>0</v>
      </c>
      <c r="Q43" s="92">
        <f t="shared" ref="Q43" si="17">P53</f>
        <v>0</v>
      </c>
    </row>
    <row r="44" spans="1:17" x14ac:dyDescent="0.25">
      <c r="E44" s="93"/>
      <c r="F44" s="93"/>
      <c r="G44" s="94"/>
      <c r="H44" s="93"/>
      <c r="I44" s="93"/>
      <c r="J44" s="93"/>
      <c r="K44" s="93"/>
      <c r="L44" s="93"/>
      <c r="M44" s="93"/>
      <c r="N44" s="93"/>
      <c r="O44" s="93"/>
      <c r="P44" s="93"/>
      <c r="Q44" s="93"/>
    </row>
    <row r="45" spans="1:17" x14ac:dyDescent="0.25">
      <c r="D45" s="82" t="s">
        <v>22</v>
      </c>
      <c r="E45" s="93">
        <f>+E58</f>
        <v>0</v>
      </c>
      <c r="F45" s="93">
        <f t="shared" ref="F45:Q45" si="18">+F58</f>
        <v>0</v>
      </c>
      <c r="G45" s="93">
        <f t="shared" si="18"/>
        <v>0</v>
      </c>
      <c r="H45" s="93">
        <f t="shared" si="18"/>
        <v>0</v>
      </c>
      <c r="I45" s="93">
        <f t="shared" si="18"/>
        <v>0</v>
      </c>
      <c r="J45" s="93">
        <f t="shared" si="18"/>
        <v>0</v>
      </c>
      <c r="K45" s="93">
        <f t="shared" si="18"/>
        <v>0</v>
      </c>
      <c r="L45" s="93">
        <f t="shared" si="18"/>
        <v>0</v>
      </c>
      <c r="M45" s="93">
        <f t="shared" si="18"/>
        <v>0</v>
      </c>
      <c r="N45" s="93">
        <f t="shared" si="18"/>
        <v>0</v>
      </c>
      <c r="O45" s="93">
        <f t="shared" si="18"/>
        <v>0</v>
      </c>
      <c r="P45" s="93">
        <f t="shared" si="18"/>
        <v>0</v>
      </c>
      <c r="Q45" s="93">
        <f t="shared" si="18"/>
        <v>0</v>
      </c>
    </row>
    <row r="46" spans="1:17" s="109" customFormat="1" x14ac:dyDescent="0.25">
      <c r="A46" s="107"/>
      <c r="B46" s="107"/>
      <c r="C46" s="107"/>
      <c r="D46" s="108" t="s">
        <v>32</v>
      </c>
      <c r="E46" s="98">
        <f>+IF('Data Input Sheet'!$H$32&gt;0,'Data Input Sheet'!$H$32*'Cash Flow Forecast'!E57,('Data Input Sheet'!$H$34*12)/52)</f>
        <v>0</v>
      </c>
      <c r="F46" s="98">
        <f>+IF('Data Input Sheet'!$H$32&gt;0,'Data Input Sheet'!$H$32*'Cash Flow Forecast'!F57,('Data Input Sheet'!$H$34*12)/52)</f>
        <v>0</v>
      </c>
      <c r="G46" s="98">
        <f>+IF('Data Input Sheet'!$H$32&gt;0,'Data Input Sheet'!$H$32*'Cash Flow Forecast'!G57,('Data Input Sheet'!$H$34*12)/52)</f>
        <v>0</v>
      </c>
      <c r="H46" s="98">
        <f>+IF('Data Input Sheet'!$H$32&gt;0,'Data Input Sheet'!$H$32*'Cash Flow Forecast'!H57,('Data Input Sheet'!$H$34*12)/52)</f>
        <v>0</v>
      </c>
      <c r="I46" s="98">
        <f>+IF('Data Input Sheet'!$H$32&gt;0,'Data Input Sheet'!$H$32*'Cash Flow Forecast'!I57,('Data Input Sheet'!$H$34*12)/52)</f>
        <v>0</v>
      </c>
      <c r="J46" s="98">
        <f>+IF('Data Input Sheet'!$H$32&gt;0,'Data Input Sheet'!$H$32*'Cash Flow Forecast'!J57,('Data Input Sheet'!$H$34*12)/52)</f>
        <v>0</v>
      </c>
      <c r="K46" s="98">
        <f>+IF('Data Input Sheet'!$H$32&gt;0,'Data Input Sheet'!$H$32*'Cash Flow Forecast'!K57,('Data Input Sheet'!$H$34*12)/52)</f>
        <v>0</v>
      </c>
      <c r="L46" s="98">
        <f>+IF('Data Input Sheet'!$H$32&gt;0,'Data Input Sheet'!$H$32*'Cash Flow Forecast'!L57,('Data Input Sheet'!$H$34*12)/52)</f>
        <v>0</v>
      </c>
      <c r="M46" s="98">
        <f>+IF('Data Input Sheet'!$H$32&gt;0,'Data Input Sheet'!$H$32*'Cash Flow Forecast'!M57,('Data Input Sheet'!$H$34*12)/52)</f>
        <v>0</v>
      </c>
      <c r="N46" s="98">
        <f>+IF('Data Input Sheet'!$H$32&gt;0,'Data Input Sheet'!$H$32*'Cash Flow Forecast'!N57,('Data Input Sheet'!$H$34*12)/52)</f>
        <v>0</v>
      </c>
      <c r="O46" s="98">
        <f>+IF('Data Input Sheet'!$H$32&gt;0,'Data Input Sheet'!$H$32*'Cash Flow Forecast'!O57,('Data Input Sheet'!$H$34*12)/52)</f>
        <v>0</v>
      </c>
      <c r="P46" s="98">
        <f>+IF('Data Input Sheet'!$H$32&gt;0,'Data Input Sheet'!$H$32*'Cash Flow Forecast'!P57,('Data Input Sheet'!$H$34*12)/52)</f>
        <v>0</v>
      </c>
      <c r="Q46" s="98">
        <f>+IF('Data Input Sheet'!$H$32&gt;0,'Data Input Sheet'!$H$32*'Cash Flow Forecast'!Q57,('Data Input Sheet'!$H$34*12)/52)</f>
        <v>0</v>
      </c>
    </row>
    <row r="47" spans="1:17" s="109" customFormat="1" x14ac:dyDescent="0.25">
      <c r="A47" s="107"/>
      <c r="B47" s="107"/>
      <c r="C47" s="107"/>
      <c r="D47" s="108" t="s">
        <v>23</v>
      </c>
      <c r="E47" s="98">
        <f>+(E43*'Data Input Sheet'!$H$36)/52</f>
        <v>0</v>
      </c>
      <c r="F47" s="98">
        <f>+(F43*'Data Input Sheet'!$H$36)/52</f>
        <v>0</v>
      </c>
      <c r="G47" s="98">
        <f>+(G43*'Data Input Sheet'!$H$36)/52</f>
        <v>0</v>
      </c>
      <c r="H47" s="98">
        <f>+(H43*'Data Input Sheet'!$H$36)/52</f>
        <v>0</v>
      </c>
      <c r="I47" s="98">
        <f>+(I43*'Data Input Sheet'!$H$36)/52</f>
        <v>0</v>
      </c>
      <c r="J47" s="98">
        <f>+(J43*'Data Input Sheet'!$H$36)/52</f>
        <v>0</v>
      </c>
      <c r="K47" s="98">
        <f>+(K43*'Data Input Sheet'!$H$36)/52</f>
        <v>0</v>
      </c>
      <c r="L47" s="98">
        <f>+(L43*'Data Input Sheet'!$H$36)/52</f>
        <v>0</v>
      </c>
      <c r="M47" s="98">
        <f>+(M43*'Data Input Sheet'!$H$36)/52</f>
        <v>0</v>
      </c>
      <c r="N47" s="98">
        <f>+(N43*'Data Input Sheet'!$H$36)/52</f>
        <v>0</v>
      </c>
      <c r="O47" s="98">
        <f>+(O43*'Data Input Sheet'!$H$36)/52</f>
        <v>0</v>
      </c>
      <c r="P47" s="98">
        <f>+(P43*'Data Input Sheet'!$H$36)/52</f>
        <v>0</v>
      </c>
      <c r="Q47" s="98">
        <f>+(Q43*'Data Input Sheet'!$H$36)/52</f>
        <v>0</v>
      </c>
    </row>
    <row r="48" spans="1:17" x14ac:dyDescent="0.25">
      <c r="E48" s="93"/>
      <c r="F48" s="93"/>
      <c r="G48" s="94"/>
      <c r="H48" s="93"/>
      <c r="I48" s="93"/>
      <c r="J48" s="93"/>
      <c r="K48" s="93"/>
      <c r="L48" s="93"/>
      <c r="M48" s="93"/>
      <c r="N48" s="93"/>
      <c r="O48" s="93"/>
      <c r="P48" s="93"/>
      <c r="Q48" s="93"/>
    </row>
    <row r="49" spans="1:17" s="91" customFormat="1" x14ac:dyDescent="0.25">
      <c r="A49" s="84"/>
      <c r="B49" s="84"/>
      <c r="C49" s="85" t="s">
        <v>24</v>
      </c>
      <c r="D49" s="82"/>
      <c r="E49" s="93">
        <f t="shared" ref="E49" si="19">SUM(E43:E48)</f>
        <v>0</v>
      </c>
      <c r="F49" s="93">
        <f t="shared" ref="F49" si="20">SUM(F43:F48)</f>
        <v>0</v>
      </c>
      <c r="G49" s="93">
        <f t="shared" ref="G49" si="21">SUM(G43:G48)</f>
        <v>0</v>
      </c>
      <c r="H49" s="93">
        <f t="shared" ref="H49" si="22">SUM(H43:H48)</f>
        <v>0</v>
      </c>
      <c r="I49" s="93">
        <f t="shared" ref="I49" si="23">SUM(I43:I48)</f>
        <v>0</v>
      </c>
      <c r="J49" s="93">
        <f t="shared" ref="J49" si="24">SUM(J43:J48)</f>
        <v>0</v>
      </c>
      <c r="K49" s="93">
        <f t="shared" ref="K49" si="25">SUM(K43:K48)</f>
        <v>0</v>
      </c>
      <c r="L49" s="93">
        <f t="shared" ref="L49" si="26">SUM(L43:L48)</f>
        <v>0</v>
      </c>
      <c r="M49" s="93">
        <f t="shared" ref="M49" si="27">SUM(M43:M48)</f>
        <v>0</v>
      </c>
      <c r="N49" s="93">
        <f t="shared" ref="N49" si="28">SUM(N43:N48)</f>
        <v>0</v>
      </c>
      <c r="O49" s="93">
        <f t="shared" ref="O49" si="29">SUM(O43:O48)</f>
        <v>0</v>
      </c>
      <c r="P49" s="93">
        <f t="shared" ref="P49" si="30">SUM(P43:P48)</f>
        <v>0</v>
      </c>
      <c r="Q49" s="93">
        <f t="shared" ref="Q49" si="31">SUM(Q43:Q48)</f>
        <v>0</v>
      </c>
    </row>
    <row r="50" spans="1:17" s="91" customFormat="1" x14ac:dyDescent="0.25">
      <c r="A50" s="84"/>
      <c r="B50" s="84"/>
      <c r="C50" s="84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</row>
    <row r="51" spans="1:17" s="91" customFormat="1" x14ac:dyDescent="0.25">
      <c r="A51" s="84"/>
      <c r="B51" s="84"/>
      <c r="C51" s="84"/>
      <c r="D51" s="82" t="s">
        <v>25</v>
      </c>
      <c r="E51" s="110">
        <f t="shared" ref="E51:Q51" si="32">+MIN(E36-E71,E88)</f>
        <v>0</v>
      </c>
      <c r="F51" s="110">
        <f t="shared" si="32"/>
        <v>0</v>
      </c>
      <c r="G51" s="110">
        <f t="shared" si="32"/>
        <v>0</v>
      </c>
      <c r="H51" s="110">
        <f t="shared" si="32"/>
        <v>0</v>
      </c>
      <c r="I51" s="110">
        <f t="shared" si="32"/>
        <v>0</v>
      </c>
      <c r="J51" s="110">
        <f t="shared" si="32"/>
        <v>0</v>
      </c>
      <c r="K51" s="110">
        <f t="shared" si="32"/>
        <v>0</v>
      </c>
      <c r="L51" s="110">
        <f t="shared" si="32"/>
        <v>0</v>
      </c>
      <c r="M51" s="110">
        <f t="shared" si="32"/>
        <v>0</v>
      </c>
      <c r="N51" s="110">
        <f t="shared" si="32"/>
        <v>0</v>
      </c>
      <c r="O51" s="110">
        <f t="shared" si="32"/>
        <v>0</v>
      </c>
      <c r="P51" s="110">
        <f t="shared" si="32"/>
        <v>0</v>
      </c>
      <c r="Q51" s="110">
        <f t="shared" si="32"/>
        <v>0</v>
      </c>
    </row>
    <row r="52" spans="1:17" s="91" customFormat="1" x14ac:dyDescent="0.25">
      <c r="A52" s="84"/>
      <c r="B52" s="84"/>
      <c r="C52" s="84"/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</row>
    <row r="53" spans="1:17" x14ac:dyDescent="0.25">
      <c r="C53" s="84" t="s">
        <v>26</v>
      </c>
      <c r="D53" s="91"/>
      <c r="E53" s="93">
        <f>SUM(E49:E51)</f>
        <v>0</v>
      </c>
      <c r="F53" s="93">
        <f t="shared" ref="F53:Q53" si="33">SUM(F49:F51)</f>
        <v>0</v>
      </c>
      <c r="G53" s="93">
        <f t="shared" si="33"/>
        <v>0</v>
      </c>
      <c r="H53" s="93">
        <f t="shared" si="33"/>
        <v>0</v>
      </c>
      <c r="I53" s="93">
        <f t="shared" si="33"/>
        <v>0</v>
      </c>
      <c r="J53" s="93">
        <f t="shared" si="33"/>
        <v>0</v>
      </c>
      <c r="K53" s="93">
        <f t="shared" si="33"/>
        <v>0</v>
      </c>
      <c r="L53" s="93">
        <f t="shared" si="33"/>
        <v>0</v>
      </c>
      <c r="M53" s="93">
        <f t="shared" si="33"/>
        <v>0</v>
      </c>
      <c r="N53" s="93">
        <f t="shared" si="33"/>
        <v>0</v>
      </c>
      <c r="O53" s="93">
        <f t="shared" si="33"/>
        <v>0</v>
      </c>
      <c r="P53" s="93">
        <f t="shared" si="33"/>
        <v>0</v>
      </c>
      <c r="Q53" s="93">
        <f t="shared" si="33"/>
        <v>0</v>
      </c>
    </row>
    <row r="54" spans="1:17" x14ac:dyDescent="0.25">
      <c r="E54" s="93"/>
      <c r="F54" s="93"/>
      <c r="G54" s="94"/>
      <c r="H54" s="93"/>
      <c r="I54" s="93"/>
      <c r="J54" s="93"/>
      <c r="K54" s="93"/>
      <c r="L54" s="93"/>
      <c r="M54" s="93"/>
      <c r="N54" s="93"/>
      <c r="O54" s="93"/>
      <c r="P54" s="93"/>
      <c r="Q54" s="93"/>
    </row>
    <row r="55" spans="1:17" s="91" customFormat="1" x14ac:dyDescent="0.25">
      <c r="A55" s="84"/>
      <c r="B55" s="84"/>
      <c r="C55" s="84" t="s">
        <v>481</v>
      </c>
      <c r="E55" s="92">
        <f>+'Data Input Sheet'!H42</f>
        <v>0</v>
      </c>
      <c r="F55" s="92">
        <f t="shared" ref="F55" si="34">+E60</f>
        <v>0</v>
      </c>
      <c r="G55" s="92">
        <f t="shared" ref="G55" si="35">+F60</f>
        <v>0</v>
      </c>
      <c r="H55" s="92">
        <f t="shared" ref="H55" si="36">+G60</f>
        <v>0</v>
      </c>
      <c r="I55" s="92">
        <f t="shared" ref="I55" si="37">+H60</f>
        <v>0</v>
      </c>
      <c r="J55" s="92">
        <f t="shared" ref="J55" si="38">+I60</f>
        <v>0</v>
      </c>
      <c r="K55" s="92">
        <f t="shared" ref="K55" si="39">+J60</f>
        <v>0</v>
      </c>
      <c r="L55" s="92">
        <f t="shared" ref="L55" si="40">+K60</f>
        <v>0</v>
      </c>
      <c r="M55" s="92">
        <f t="shared" ref="M55" si="41">+L60</f>
        <v>0</v>
      </c>
      <c r="N55" s="92">
        <f t="shared" ref="N55" si="42">+M60</f>
        <v>0</v>
      </c>
      <c r="O55" s="92">
        <f t="shared" ref="O55" si="43">+N60</f>
        <v>0</v>
      </c>
      <c r="P55" s="92">
        <f t="shared" ref="P55" si="44">+O60</f>
        <v>0</v>
      </c>
      <c r="Q55" s="92">
        <f t="shared" ref="Q55" si="45">+P60</f>
        <v>0</v>
      </c>
    </row>
    <row r="56" spans="1:17" x14ac:dyDescent="0.25">
      <c r="E56" s="93"/>
      <c r="F56" s="93"/>
      <c r="G56" s="94"/>
      <c r="H56" s="93"/>
      <c r="I56" s="93"/>
      <c r="J56" s="93"/>
      <c r="K56" s="93"/>
      <c r="L56" s="93"/>
      <c r="M56" s="93"/>
      <c r="N56" s="93"/>
      <c r="O56" s="93"/>
      <c r="P56" s="93"/>
      <c r="Q56" s="93"/>
    </row>
    <row r="57" spans="1:17" x14ac:dyDescent="0.25">
      <c r="D57" s="82" t="s">
        <v>484</v>
      </c>
      <c r="E57" s="111">
        <f>+'Data Input Sheet'!F51</f>
        <v>0</v>
      </c>
      <c r="F57" s="111">
        <f>+'Data Input Sheet'!G51</f>
        <v>0</v>
      </c>
      <c r="G57" s="111">
        <f>+'Data Input Sheet'!H51</f>
        <v>0</v>
      </c>
      <c r="H57" s="111">
        <f>+'Data Input Sheet'!I51</f>
        <v>0</v>
      </c>
      <c r="I57" s="111">
        <f>+'Data Input Sheet'!J51</f>
        <v>0</v>
      </c>
      <c r="J57" s="111">
        <f>+'Data Input Sheet'!K51</f>
        <v>0</v>
      </c>
      <c r="K57" s="111">
        <f>+'Data Input Sheet'!L51</f>
        <v>0</v>
      </c>
      <c r="L57" s="111">
        <f>+'Data Input Sheet'!M51</f>
        <v>0</v>
      </c>
      <c r="M57" s="111">
        <f>+'Data Input Sheet'!N51</f>
        <v>0</v>
      </c>
      <c r="N57" s="111">
        <f>+'Data Input Sheet'!O51</f>
        <v>0</v>
      </c>
      <c r="O57" s="111">
        <f>+'Data Input Sheet'!P51</f>
        <v>0</v>
      </c>
      <c r="P57" s="111">
        <f>+'Data Input Sheet'!Q51</f>
        <v>0</v>
      </c>
      <c r="Q57" s="111">
        <f>+'Data Input Sheet'!R51</f>
        <v>0</v>
      </c>
    </row>
    <row r="58" spans="1:17" s="108" customFormat="1" x14ac:dyDescent="0.25">
      <c r="A58" s="85"/>
      <c r="B58" s="85"/>
      <c r="C58" s="85"/>
      <c r="D58" s="108" t="s">
        <v>485</v>
      </c>
      <c r="E58" s="112">
        <f>-'Data Input Sheet'!F57</f>
        <v>0</v>
      </c>
      <c r="F58" s="112">
        <f>-'Data Input Sheet'!G57</f>
        <v>0</v>
      </c>
      <c r="G58" s="112">
        <f>-'Data Input Sheet'!H57</f>
        <v>0</v>
      </c>
      <c r="H58" s="112">
        <f>-'Data Input Sheet'!I57</f>
        <v>0</v>
      </c>
      <c r="I58" s="112">
        <f>-'Data Input Sheet'!J57</f>
        <v>0</v>
      </c>
      <c r="J58" s="112">
        <f>-'Data Input Sheet'!K57</f>
        <v>0</v>
      </c>
      <c r="K58" s="112">
        <f>-'Data Input Sheet'!L57</f>
        <v>0</v>
      </c>
      <c r="L58" s="112">
        <f>-'Data Input Sheet'!M57</f>
        <v>0</v>
      </c>
      <c r="M58" s="112">
        <f>-'Data Input Sheet'!N57</f>
        <v>0</v>
      </c>
      <c r="N58" s="112">
        <f>-'Data Input Sheet'!O57</f>
        <v>0</v>
      </c>
      <c r="O58" s="112">
        <f>-'Data Input Sheet'!P57</f>
        <v>0</v>
      </c>
      <c r="P58" s="112">
        <f>-'Data Input Sheet'!Q57</f>
        <v>0</v>
      </c>
      <c r="Q58" s="112">
        <f>-'Data Input Sheet'!R57</f>
        <v>0</v>
      </c>
    </row>
    <row r="59" spans="1:17" x14ac:dyDescent="0.25">
      <c r="E59" s="93"/>
      <c r="F59" s="93"/>
      <c r="G59" s="94"/>
      <c r="H59" s="93"/>
      <c r="I59" s="93"/>
      <c r="J59" s="93"/>
      <c r="K59" s="93"/>
      <c r="L59" s="93"/>
      <c r="M59" s="93"/>
      <c r="N59" s="93"/>
      <c r="O59" s="93"/>
      <c r="P59" s="93"/>
      <c r="Q59" s="93"/>
    </row>
    <row r="60" spans="1:17" s="91" customFormat="1" x14ac:dyDescent="0.25">
      <c r="A60" s="84"/>
      <c r="B60" s="84"/>
      <c r="C60" s="84" t="s">
        <v>493</v>
      </c>
      <c r="E60" s="92">
        <f t="shared" ref="E60" si="46">SUM(E55:E59)</f>
        <v>0</v>
      </c>
      <c r="F60" s="92">
        <f t="shared" ref="F60" si="47">SUM(F55:F59)</f>
        <v>0</v>
      </c>
      <c r="G60" s="92">
        <f t="shared" ref="G60" si="48">SUM(G55:G59)</f>
        <v>0</v>
      </c>
      <c r="H60" s="92">
        <f t="shared" ref="H60" si="49">SUM(H55:H59)</f>
        <v>0</v>
      </c>
      <c r="I60" s="92">
        <f t="shared" ref="I60" si="50">SUM(I55:I59)</f>
        <v>0</v>
      </c>
      <c r="J60" s="92">
        <f t="shared" ref="J60" si="51">SUM(J55:J59)</f>
        <v>0</v>
      </c>
      <c r="K60" s="92">
        <f t="shared" ref="K60" si="52">SUM(K55:K59)</f>
        <v>0</v>
      </c>
      <c r="L60" s="92">
        <f t="shared" ref="L60" si="53">SUM(L55:L59)</f>
        <v>0</v>
      </c>
      <c r="M60" s="92">
        <f t="shared" ref="M60" si="54">SUM(M55:M59)</f>
        <v>0</v>
      </c>
      <c r="N60" s="92">
        <f t="shared" ref="N60" si="55">SUM(N55:N59)</f>
        <v>0</v>
      </c>
      <c r="O60" s="92">
        <f t="shared" ref="O60" si="56">SUM(O55:O59)</f>
        <v>0</v>
      </c>
      <c r="P60" s="92">
        <f t="shared" ref="P60" si="57">SUM(P55:P59)</f>
        <v>0</v>
      </c>
      <c r="Q60" s="92">
        <f t="shared" ref="Q60" si="58">SUM(Q55:Q59)</f>
        <v>0</v>
      </c>
    </row>
    <row r="61" spans="1:17" s="91" customFormat="1" x14ac:dyDescent="0.25">
      <c r="A61" s="84"/>
      <c r="B61" s="84"/>
      <c r="C61" s="84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</row>
    <row r="62" spans="1:17" s="91" customFormat="1" x14ac:dyDescent="0.25">
      <c r="A62" s="84"/>
      <c r="B62" s="84"/>
      <c r="C62" s="84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</row>
    <row r="63" spans="1:17" s="91" customFormat="1" x14ac:dyDescent="0.25">
      <c r="A63" s="84"/>
      <c r="B63" s="84"/>
      <c r="C63" s="84" t="s">
        <v>482</v>
      </c>
      <c r="E63" s="92">
        <f>+'Data Input Sheet'!F40</f>
        <v>0</v>
      </c>
      <c r="F63" s="92">
        <f t="shared" ref="F63" si="59">E73</f>
        <v>0</v>
      </c>
      <c r="G63" s="92">
        <f t="shared" ref="G63" si="60">F73</f>
        <v>0</v>
      </c>
      <c r="H63" s="92">
        <f t="shared" ref="H63" si="61">G73</f>
        <v>0</v>
      </c>
      <c r="I63" s="92">
        <f t="shared" ref="I63" si="62">H73</f>
        <v>0</v>
      </c>
      <c r="J63" s="92">
        <f t="shared" ref="J63" si="63">I73</f>
        <v>0</v>
      </c>
      <c r="K63" s="92">
        <f t="shared" ref="K63" si="64">J73</f>
        <v>0</v>
      </c>
      <c r="L63" s="92">
        <f t="shared" ref="L63" si="65">K73</f>
        <v>0</v>
      </c>
      <c r="M63" s="92">
        <f t="shared" ref="M63" si="66">L73</f>
        <v>0</v>
      </c>
      <c r="N63" s="92">
        <f t="shared" ref="N63" si="67">M73</f>
        <v>0</v>
      </c>
      <c r="O63" s="92">
        <f t="shared" ref="O63" si="68">N73</f>
        <v>0</v>
      </c>
      <c r="P63" s="92">
        <f t="shared" ref="P63" si="69">O73</f>
        <v>0</v>
      </c>
      <c r="Q63" s="92">
        <f t="shared" ref="Q63" si="70">P73</f>
        <v>0</v>
      </c>
    </row>
    <row r="64" spans="1:17" x14ac:dyDescent="0.25">
      <c r="E64" s="93"/>
      <c r="F64" s="93"/>
      <c r="G64" s="94"/>
      <c r="H64" s="93"/>
      <c r="I64" s="93"/>
      <c r="J64" s="93"/>
      <c r="K64" s="93"/>
      <c r="L64" s="93"/>
      <c r="M64" s="93"/>
      <c r="N64" s="93"/>
      <c r="O64" s="93"/>
      <c r="P64" s="93"/>
      <c r="Q64" s="93"/>
    </row>
    <row r="65" spans="1:17" x14ac:dyDescent="0.25">
      <c r="D65" s="82" t="s">
        <v>22</v>
      </c>
      <c r="E65" s="93">
        <f>+E78</f>
        <v>0</v>
      </c>
      <c r="F65" s="93">
        <f t="shared" ref="F65:Q65" si="71">+F78</f>
        <v>0</v>
      </c>
      <c r="G65" s="93">
        <f t="shared" si="71"/>
        <v>0</v>
      </c>
      <c r="H65" s="93">
        <f t="shared" si="71"/>
        <v>0</v>
      </c>
      <c r="I65" s="93">
        <f t="shared" si="71"/>
        <v>0</v>
      </c>
      <c r="J65" s="93">
        <f t="shared" si="71"/>
        <v>0</v>
      </c>
      <c r="K65" s="93">
        <f t="shared" si="71"/>
        <v>0</v>
      </c>
      <c r="L65" s="93">
        <f t="shared" si="71"/>
        <v>0</v>
      </c>
      <c r="M65" s="93">
        <f t="shared" si="71"/>
        <v>0</v>
      </c>
      <c r="N65" s="93">
        <f t="shared" si="71"/>
        <v>0</v>
      </c>
      <c r="O65" s="93">
        <f t="shared" si="71"/>
        <v>0</v>
      </c>
      <c r="P65" s="93">
        <f t="shared" si="71"/>
        <v>0</v>
      </c>
      <c r="Q65" s="93">
        <f t="shared" si="71"/>
        <v>0</v>
      </c>
    </row>
    <row r="66" spans="1:17" s="109" customFormat="1" x14ac:dyDescent="0.25">
      <c r="A66" s="107"/>
      <c r="B66" s="107"/>
      <c r="C66" s="107"/>
      <c r="D66" s="108" t="s">
        <v>32</v>
      </c>
      <c r="E66" s="98">
        <f>+IF('Data Input Sheet'!$F$32&gt;0,'Data Input Sheet'!$F$32*'Cash Flow Forecast'!E77,('Data Input Sheet'!$F$34*12)/52)</f>
        <v>0</v>
      </c>
      <c r="F66" s="98">
        <f>+IF('Data Input Sheet'!$F$32&gt;0,'Data Input Sheet'!$F$32*'Cash Flow Forecast'!F77,('Data Input Sheet'!$F$34*12)/52)</f>
        <v>0</v>
      </c>
      <c r="G66" s="98">
        <f>+IF('Data Input Sheet'!$F$32&gt;0,'Data Input Sheet'!$F$32*'Cash Flow Forecast'!G77,('Data Input Sheet'!$F$34*12)/52)</f>
        <v>0</v>
      </c>
      <c r="H66" s="98">
        <f>+IF('Data Input Sheet'!$F$32&gt;0,'Data Input Sheet'!$F$32*'Cash Flow Forecast'!H77,('Data Input Sheet'!$F$34*12)/52)</f>
        <v>0</v>
      </c>
      <c r="I66" s="98">
        <f>+IF('Data Input Sheet'!$F$32&gt;0,'Data Input Sheet'!$F$32*'Cash Flow Forecast'!I77,('Data Input Sheet'!$F$34*12)/52)</f>
        <v>0</v>
      </c>
      <c r="J66" s="98">
        <f>+IF('Data Input Sheet'!$F$32&gt;0,'Data Input Sheet'!$F$32*'Cash Flow Forecast'!J77,('Data Input Sheet'!$F$34*12)/52)</f>
        <v>0</v>
      </c>
      <c r="K66" s="98">
        <f>+IF('Data Input Sheet'!$F$32&gt;0,'Data Input Sheet'!$F$32*'Cash Flow Forecast'!K77,('Data Input Sheet'!$F$34*12)/52)</f>
        <v>0</v>
      </c>
      <c r="L66" s="98">
        <f>+IF('Data Input Sheet'!$F$32&gt;0,'Data Input Sheet'!$F$32*'Cash Flow Forecast'!L77,('Data Input Sheet'!$F$34*12)/52)</f>
        <v>0</v>
      </c>
      <c r="M66" s="98">
        <f>+IF('Data Input Sheet'!$F$32&gt;0,'Data Input Sheet'!$F$32*'Cash Flow Forecast'!M77,('Data Input Sheet'!$F$34*12)/52)</f>
        <v>0</v>
      </c>
      <c r="N66" s="98">
        <f>+IF('Data Input Sheet'!$F$32&gt;0,'Data Input Sheet'!$F$32*'Cash Flow Forecast'!N77,('Data Input Sheet'!$F$34*12)/52)</f>
        <v>0</v>
      </c>
      <c r="O66" s="98">
        <f>+IF('Data Input Sheet'!$F$32&gt;0,'Data Input Sheet'!$F$32*'Cash Flow Forecast'!O77,('Data Input Sheet'!$F$34*12)/52)</f>
        <v>0</v>
      </c>
      <c r="P66" s="98">
        <f>+IF('Data Input Sheet'!$F$32&gt;0,'Data Input Sheet'!$F$32*'Cash Flow Forecast'!P77,('Data Input Sheet'!$F$34*12)/52)</f>
        <v>0</v>
      </c>
      <c r="Q66" s="98">
        <f>+IF('Data Input Sheet'!$F$32&gt;0,'Data Input Sheet'!$F$32*'Cash Flow Forecast'!Q77,('Data Input Sheet'!$F$34*12)/52)</f>
        <v>0</v>
      </c>
    </row>
    <row r="67" spans="1:17" s="109" customFormat="1" x14ac:dyDescent="0.25">
      <c r="A67" s="107"/>
      <c r="B67" s="107"/>
      <c r="C67" s="107"/>
      <c r="D67" s="108" t="s">
        <v>23</v>
      </c>
      <c r="E67" s="98">
        <f>+(E63*'Data Input Sheet'!F36)/52</f>
        <v>0</v>
      </c>
      <c r="F67" s="98">
        <f>+(AVERAGE(E63,F63)*'Data Input Sheet'!$F$36)/52</f>
        <v>0</v>
      </c>
      <c r="G67" s="98">
        <f>+(AVERAGE(F63,G63)*'Data Input Sheet'!$F$36)/52</f>
        <v>0</v>
      </c>
      <c r="H67" s="98">
        <f>+(AVERAGE(G63,H63)*'Data Input Sheet'!$F$36)/52</f>
        <v>0</v>
      </c>
      <c r="I67" s="98">
        <f>+(AVERAGE(H63,I63)*'Data Input Sheet'!$F$36)/52</f>
        <v>0</v>
      </c>
      <c r="J67" s="98">
        <f>+(AVERAGE(I63,J63)*'Data Input Sheet'!$F$36)/52</f>
        <v>0</v>
      </c>
      <c r="K67" s="98">
        <f>+(AVERAGE(J63,K63)*'Data Input Sheet'!$F$36)/52</f>
        <v>0</v>
      </c>
      <c r="L67" s="98">
        <f>+(AVERAGE(K63,L63)*'Data Input Sheet'!$F$36)/52</f>
        <v>0</v>
      </c>
      <c r="M67" s="98">
        <f>+(AVERAGE(L63,M63)*'Data Input Sheet'!$F$36)/52</f>
        <v>0</v>
      </c>
      <c r="N67" s="98">
        <f>+(AVERAGE(M63,N63)*'Data Input Sheet'!$F$36)/52</f>
        <v>0</v>
      </c>
      <c r="O67" s="98">
        <f>+(AVERAGE(N63,O63)*'Data Input Sheet'!$F$36)/52</f>
        <v>0</v>
      </c>
      <c r="P67" s="98">
        <f>+(AVERAGE(O63,P63)*'Data Input Sheet'!$F$36)/52</f>
        <v>0</v>
      </c>
      <c r="Q67" s="98">
        <f>+(AVERAGE(P63,Q63)*'Data Input Sheet'!$F$36)/52</f>
        <v>0</v>
      </c>
    </row>
    <row r="68" spans="1:17" x14ac:dyDescent="0.25">
      <c r="E68" s="93"/>
      <c r="F68" s="93"/>
      <c r="G68" s="94"/>
      <c r="H68" s="93"/>
      <c r="I68" s="93"/>
      <c r="J68" s="93"/>
      <c r="K68" s="93"/>
      <c r="L68" s="93"/>
      <c r="M68" s="93"/>
      <c r="N68" s="93"/>
      <c r="O68" s="93"/>
      <c r="P68" s="93"/>
      <c r="Q68" s="93"/>
    </row>
    <row r="69" spans="1:17" s="91" customFormat="1" x14ac:dyDescent="0.25">
      <c r="A69" s="84"/>
      <c r="B69" s="84"/>
      <c r="C69" s="85" t="s">
        <v>24</v>
      </c>
      <c r="D69" s="82"/>
      <c r="E69" s="93">
        <f t="shared" ref="E69:Q69" si="72">SUM(E63:E68)</f>
        <v>0</v>
      </c>
      <c r="F69" s="93">
        <f t="shared" si="72"/>
        <v>0</v>
      </c>
      <c r="G69" s="93">
        <f t="shared" si="72"/>
        <v>0</v>
      </c>
      <c r="H69" s="93">
        <f t="shared" si="72"/>
        <v>0</v>
      </c>
      <c r="I69" s="93">
        <f t="shared" si="72"/>
        <v>0</v>
      </c>
      <c r="J69" s="93">
        <f t="shared" si="72"/>
        <v>0</v>
      </c>
      <c r="K69" s="93">
        <f t="shared" si="72"/>
        <v>0</v>
      </c>
      <c r="L69" s="93">
        <f t="shared" si="72"/>
        <v>0</v>
      </c>
      <c r="M69" s="93">
        <f t="shared" si="72"/>
        <v>0</v>
      </c>
      <c r="N69" s="93">
        <f t="shared" si="72"/>
        <v>0</v>
      </c>
      <c r="O69" s="93">
        <f t="shared" si="72"/>
        <v>0</v>
      </c>
      <c r="P69" s="93">
        <f t="shared" si="72"/>
        <v>0</v>
      </c>
      <c r="Q69" s="93">
        <f t="shared" si="72"/>
        <v>0</v>
      </c>
    </row>
    <row r="70" spans="1:17" s="91" customFormat="1" x14ac:dyDescent="0.25">
      <c r="A70" s="84"/>
      <c r="B70" s="84"/>
      <c r="C70" s="84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</row>
    <row r="71" spans="1:17" s="91" customFormat="1" x14ac:dyDescent="0.25">
      <c r="A71" s="84"/>
      <c r="B71" s="84"/>
      <c r="C71" s="84"/>
      <c r="D71" s="82" t="s">
        <v>25</v>
      </c>
      <c r="E71" s="110">
        <f t="shared" ref="E71:Q71" si="73">+IF(E36&lt;E90,E36,E90)</f>
        <v>0</v>
      </c>
      <c r="F71" s="110">
        <f t="shared" si="73"/>
        <v>0</v>
      </c>
      <c r="G71" s="110">
        <f t="shared" si="73"/>
        <v>0</v>
      </c>
      <c r="H71" s="110">
        <f t="shared" si="73"/>
        <v>0</v>
      </c>
      <c r="I71" s="110">
        <f t="shared" si="73"/>
        <v>0</v>
      </c>
      <c r="J71" s="110">
        <f t="shared" si="73"/>
        <v>0</v>
      </c>
      <c r="K71" s="110">
        <f t="shared" si="73"/>
        <v>0</v>
      </c>
      <c r="L71" s="110">
        <f t="shared" si="73"/>
        <v>0</v>
      </c>
      <c r="M71" s="110">
        <f t="shared" si="73"/>
        <v>0</v>
      </c>
      <c r="N71" s="110">
        <f t="shared" si="73"/>
        <v>0</v>
      </c>
      <c r="O71" s="110">
        <f t="shared" si="73"/>
        <v>0</v>
      </c>
      <c r="P71" s="110">
        <f t="shared" si="73"/>
        <v>0</v>
      </c>
      <c r="Q71" s="110">
        <f t="shared" si="73"/>
        <v>0</v>
      </c>
    </row>
    <row r="72" spans="1:17" s="91" customFormat="1" x14ac:dyDescent="0.25">
      <c r="A72" s="84"/>
      <c r="B72" s="84"/>
      <c r="C72" s="84"/>
      <c r="D72" s="82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</row>
    <row r="73" spans="1:17" x14ac:dyDescent="0.25">
      <c r="C73" s="84" t="s">
        <v>26</v>
      </c>
      <c r="D73" s="91"/>
      <c r="E73" s="93">
        <f>SUM(E69:E71)</f>
        <v>0</v>
      </c>
      <c r="F73" s="93">
        <f t="shared" ref="F73:Q73" si="74">SUM(F69:F71)</f>
        <v>0</v>
      </c>
      <c r="G73" s="93">
        <f t="shared" si="74"/>
        <v>0</v>
      </c>
      <c r="H73" s="93">
        <f t="shared" si="74"/>
        <v>0</v>
      </c>
      <c r="I73" s="93">
        <f t="shared" si="74"/>
        <v>0</v>
      </c>
      <c r="J73" s="93">
        <f t="shared" si="74"/>
        <v>0</v>
      </c>
      <c r="K73" s="93">
        <f t="shared" si="74"/>
        <v>0</v>
      </c>
      <c r="L73" s="93">
        <f t="shared" si="74"/>
        <v>0</v>
      </c>
      <c r="M73" s="93">
        <f t="shared" si="74"/>
        <v>0</v>
      </c>
      <c r="N73" s="93">
        <f t="shared" si="74"/>
        <v>0</v>
      </c>
      <c r="O73" s="93">
        <f t="shared" si="74"/>
        <v>0</v>
      </c>
      <c r="P73" s="93">
        <f t="shared" si="74"/>
        <v>0</v>
      </c>
      <c r="Q73" s="93">
        <f t="shared" si="74"/>
        <v>0</v>
      </c>
    </row>
    <row r="74" spans="1:17" x14ac:dyDescent="0.25">
      <c r="E74" s="93"/>
      <c r="F74" s="93"/>
      <c r="G74" s="94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spans="1:17" s="91" customFormat="1" x14ac:dyDescent="0.25">
      <c r="A75" s="84"/>
      <c r="B75" s="84"/>
      <c r="C75" s="84" t="s">
        <v>483</v>
      </c>
      <c r="E75" s="92">
        <f>+'Data Input Sheet'!F42</f>
        <v>0</v>
      </c>
      <c r="F75" s="92">
        <f t="shared" ref="F75" si="75">+E80</f>
        <v>0</v>
      </c>
      <c r="G75" s="92">
        <f t="shared" ref="G75" si="76">+F80</f>
        <v>0</v>
      </c>
      <c r="H75" s="92">
        <f t="shared" ref="H75" si="77">+G80</f>
        <v>0</v>
      </c>
      <c r="I75" s="92">
        <f t="shared" ref="I75" si="78">+H80</f>
        <v>0</v>
      </c>
      <c r="J75" s="92">
        <f t="shared" ref="J75" si="79">+I80</f>
        <v>0</v>
      </c>
      <c r="K75" s="92">
        <f t="shared" ref="K75" si="80">+J80</f>
        <v>0</v>
      </c>
      <c r="L75" s="92">
        <f t="shared" ref="L75" si="81">+K80</f>
        <v>0</v>
      </c>
      <c r="M75" s="92">
        <f t="shared" ref="M75" si="82">+L80</f>
        <v>0</v>
      </c>
      <c r="N75" s="92">
        <f t="shared" ref="N75" si="83">+M80</f>
        <v>0</v>
      </c>
      <c r="O75" s="92">
        <f t="shared" ref="O75" si="84">+N80</f>
        <v>0</v>
      </c>
      <c r="P75" s="92">
        <f t="shared" ref="P75" si="85">+O80</f>
        <v>0</v>
      </c>
      <c r="Q75" s="92">
        <f t="shared" ref="Q75" si="86">+P80</f>
        <v>0</v>
      </c>
    </row>
    <row r="76" spans="1:17" x14ac:dyDescent="0.25">
      <c r="E76" s="93"/>
      <c r="F76" s="93"/>
      <c r="G76" s="94"/>
      <c r="H76" s="93"/>
      <c r="I76" s="93"/>
      <c r="J76" s="93"/>
      <c r="K76" s="93"/>
      <c r="L76" s="93"/>
      <c r="M76" s="93"/>
      <c r="N76" s="93"/>
      <c r="O76" s="93"/>
      <c r="P76" s="93"/>
      <c r="Q76" s="93"/>
    </row>
    <row r="77" spans="1:17" x14ac:dyDescent="0.25">
      <c r="D77" s="82" t="s">
        <v>154</v>
      </c>
      <c r="E77" s="111">
        <f>+'Data Input Sheet'!F65</f>
        <v>0</v>
      </c>
      <c r="F77" s="111">
        <f>+'Data Input Sheet'!G65</f>
        <v>0</v>
      </c>
      <c r="G77" s="111">
        <f>+'Data Input Sheet'!H65</f>
        <v>0</v>
      </c>
      <c r="H77" s="111">
        <f>+'Data Input Sheet'!I65</f>
        <v>0</v>
      </c>
      <c r="I77" s="111">
        <f>+'Data Input Sheet'!J65</f>
        <v>0</v>
      </c>
      <c r="J77" s="111">
        <f>+'Data Input Sheet'!K65</f>
        <v>0</v>
      </c>
      <c r="K77" s="111">
        <f>+'Data Input Sheet'!L65</f>
        <v>0</v>
      </c>
      <c r="L77" s="111">
        <f>+'Data Input Sheet'!M65</f>
        <v>0</v>
      </c>
      <c r="M77" s="111">
        <f>+'Data Input Sheet'!N65</f>
        <v>0</v>
      </c>
      <c r="N77" s="111">
        <f>+'Data Input Sheet'!O65</f>
        <v>0</v>
      </c>
      <c r="O77" s="111">
        <f>+'Data Input Sheet'!P65</f>
        <v>0</v>
      </c>
      <c r="P77" s="111">
        <f>+'Data Input Sheet'!Q65</f>
        <v>0</v>
      </c>
      <c r="Q77" s="111">
        <f>+'Data Input Sheet'!R65</f>
        <v>0</v>
      </c>
    </row>
    <row r="78" spans="1:17" s="108" customFormat="1" x14ac:dyDescent="0.25">
      <c r="A78" s="85"/>
      <c r="B78" s="85"/>
      <c r="C78" s="85"/>
      <c r="D78" s="108" t="s">
        <v>155</v>
      </c>
      <c r="E78" s="112">
        <f>-'Data Input Sheet'!F58</f>
        <v>0</v>
      </c>
      <c r="F78" s="112">
        <f>-'Data Input Sheet'!G58</f>
        <v>0</v>
      </c>
      <c r="G78" s="112">
        <f>-'Data Input Sheet'!H58</f>
        <v>0</v>
      </c>
      <c r="H78" s="112">
        <f>-'Data Input Sheet'!I58</f>
        <v>0</v>
      </c>
      <c r="I78" s="112">
        <f>-'Data Input Sheet'!J58</f>
        <v>0</v>
      </c>
      <c r="J78" s="112">
        <f>-'Data Input Sheet'!K58</f>
        <v>0</v>
      </c>
      <c r="K78" s="112">
        <f>-'Data Input Sheet'!L58</f>
        <v>0</v>
      </c>
      <c r="L78" s="112">
        <f>-'Data Input Sheet'!M58</f>
        <v>0</v>
      </c>
      <c r="M78" s="112">
        <f>-'Data Input Sheet'!N58</f>
        <v>0</v>
      </c>
      <c r="N78" s="112">
        <f>-'Data Input Sheet'!O58</f>
        <v>0</v>
      </c>
      <c r="O78" s="112">
        <f>-'Data Input Sheet'!P58</f>
        <v>0</v>
      </c>
      <c r="P78" s="112">
        <f>-'Data Input Sheet'!Q58</f>
        <v>0</v>
      </c>
      <c r="Q78" s="112">
        <f>-'Data Input Sheet'!R58</f>
        <v>0</v>
      </c>
    </row>
    <row r="79" spans="1:17" x14ac:dyDescent="0.25">
      <c r="E79" s="93"/>
      <c r="F79" s="93"/>
      <c r="G79" s="94"/>
      <c r="H79" s="93"/>
      <c r="I79" s="93"/>
      <c r="J79" s="93"/>
      <c r="K79" s="93"/>
      <c r="L79" s="93"/>
      <c r="M79" s="93"/>
      <c r="N79" s="93"/>
      <c r="O79" s="93"/>
      <c r="P79" s="93"/>
      <c r="Q79" s="93"/>
    </row>
    <row r="80" spans="1:17" s="91" customFormat="1" x14ac:dyDescent="0.25">
      <c r="A80" s="84"/>
      <c r="B80" s="84"/>
      <c r="C80" s="84" t="s">
        <v>494</v>
      </c>
      <c r="E80" s="92">
        <f t="shared" ref="E80:Q80" si="87">SUM(E75:E79)</f>
        <v>0</v>
      </c>
      <c r="F80" s="92">
        <f t="shared" si="87"/>
        <v>0</v>
      </c>
      <c r="G80" s="92">
        <f t="shared" si="87"/>
        <v>0</v>
      </c>
      <c r="H80" s="92">
        <f t="shared" si="87"/>
        <v>0</v>
      </c>
      <c r="I80" s="92">
        <f t="shared" si="87"/>
        <v>0</v>
      </c>
      <c r="J80" s="92">
        <f t="shared" si="87"/>
        <v>0</v>
      </c>
      <c r="K80" s="92">
        <f t="shared" si="87"/>
        <v>0</v>
      </c>
      <c r="L80" s="92">
        <f t="shared" si="87"/>
        <v>0</v>
      </c>
      <c r="M80" s="92">
        <f t="shared" si="87"/>
        <v>0</v>
      </c>
      <c r="N80" s="92">
        <f t="shared" si="87"/>
        <v>0</v>
      </c>
      <c r="O80" s="92">
        <f t="shared" si="87"/>
        <v>0</v>
      </c>
      <c r="P80" s="92">
        <f t="shared" si="87"/>
        <v>0</v>
      </c>
      <c r="Q80" s="92">
        <f t="shared" si="87"/>
        <v>0</v>
      </c>
    </row>
    <row r="81" spans="1:17" s="91" customFormat="1" x14ac:dyDescent="0.25">
      <c r="A81" s="84"/>
      <c r="B81" s="84"/>
      <c r="C81" s="84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</row>
    <row r="82" spans="1:17" s="91" customFormat="1" x14ac:dyDescent="0.25">
      <c r="A82" s="84"/>
      <c r="B82" s="84"/>
      <c r="C82" s="84" t="s">
        <v>495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</row>
    <row r="83" spans="1:17" x14ac:dyDescent="0.25"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</row>
    <row r="84" spans="1:17" x14ac:dyDescent="0.25">
      <c r="D84" s="82" t="s">
        <v>489</v>
      </c>
      <c r="E84" s="93">
        <f>+MIN(E60*'Data Input Sheet'!$H$38,'Data Input Sheet'!$H$30)</f>
        <v>0</v>
      </c>
      <c r="F84" s="93">
        <f>+MIN(F60*'Data Input Sheet'!$H$38,'Data Input Sheet'!$H$30)</f>
        <v>0</v>
      </c>
      <c r="G84" s="93">
        <f>+MIN(G60*'Data Input Sheet'!$H$38,'Data Input Sheet'!$H$30)</f>
        <v>0</v>
      </c>
      <c r="H84" s="93">
        <f>+MIN(H60*'Data Input Sheet'!$H$38,'Data Input Sheet'!$H$30)</f>
        <v>0</v>
      </c>
      <c r="I84" s="93">
        <f>+MIN(I60*'Data Input Sheet'!$H$38,'Data Input Sheet'!$H$30)</f>
        <v>0</v>
      </c>
      <c r="J84" s="93">
        <f>+MIN(J60*'Data Input Sheet'!$H$38,'Data Input Sheet'!$H$30)</f>
        <v>0</v>
      </c>
      <c r="K84" s="93">
        <f>+MIN(K60*'Data Input Sheet'!$H$38,'Data Input Sheet'!$H$30)</f>
        <v>0</v>
      </c>
      <c r="L84" s="93">
        <f>+MIN(L60*'Data Input Sheet'!$H$38,'Data Input Sheet'!$H$30)</f>
        <v>0</v>
      </c>
      <c r="M84" s="93">
        <f>+MIN(M60*'Data Input Sheet'!$H$38,'Data Input Sheet'!$H$30)</f>
        <v>0</v>
      </c>
      <c r="N84" s="93">
        <f>+MIN(N60*'Data Input Sheet'!$H$38,'Data Input Sheet'!$H$30)</f>
        <v>0</v>
      </c>
      <c r="O84" s="93">
        <f>+MIN(O60*'Data Input Sheet'!$H$38,'Data Input Sheet'!$H$30)</f>
        <v>0</v>
      </c>
      <c r="P84" s="93">
        <f>+MIN(P60*'Data Input Sheet'!$H$38,'Data Input Sheet'!$H$30)</f>
        <v>0</v>
      </c>
      <c r="Q84" s="93">
        <f>+MIN(Q60*'Data Input Sheet'!$H$38,'Data Input Sheet'!$H$30)</f>
        <v>0</v>
      </c>
    </row>
    <row r="85" spans="1:17" x14ac:dyDescent="0.25"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</row>
    <row r="86" spans="1:17" x14ac:dyDescent="0.25">
      <c r="D86" s="82" t="s">
        <v>490</v>
      </c>
      <c r="E86" s="93">
        <f>+MIN(E80*'Data Input Sheet'!$F$38,'Data Input Sheet'!$F$30)</f>
        <v>0</v>
      </c>
      <c r="F86" s="93">
        <f>+MIN(F80*'Data Input Sheet'!$F$38,'Data Input Sheet'!$F$30)</f>
        <v>0</v>
      </c>
      <c r="G86" s="93">
        <f>+MIN(G80*'Data Input Sheet'!$F$38,'Data Input Sheet'!$F$30)</f>
        <v>0</v>
      </c>
      <c r="H86" s="93">
        <f>+MIN(H80*'Data Input Sheet'!$F$38,'Data Input Sheet'!$F$30)</f>
        <v>0</v>
      </c>
      <c r="I86" s="93">
        <f>+MIN(I80*'Data Input Sheet'!$F$38,'Data Input Sheet'!$F$30)</f>
        <v>0</v>
      </c>
      <c r="J86" s="93">
        <f>+MIN(J80*'Data Input Sheet'!$F$38,'Data Input Sheet'!$F$30)</f>
        <v>0</v>
      </c>
      <c r="K86" s="93">
        <f>+MIN(K80*'Data Input Sheet'!$F$38,'Data Input Sheet'!$F$30)</f>
        <v>0</v>
      </c>
      <c r="L86" s="93">
        <f>+MIN(L80*'Data Input Sheet'!$F$38,'Data Input Sheet'!$F$30)</f>
        <v>0</v>
      </c>
      <c r="M86" s="93">
        <f>+MIN(M80*'Data Input Sheet'!$F$38,'Data Input Sheet'!$F$30)</f>
        <v>0</v>
      </c>
      <c r="N86" s="93">
        <f>+MIN(N80*'Data Input Sheet'!$F$38,'Data Input Sheet'!$F$30)</f>
        <v>0</v>
      </c>
      <c r="O86" s="93">
        <f>+MIN(O80*'Data Input Sheet'!$F$38,'Data Input Sheet'!$F$30)</f>
        <v>0</v>
      </c>
      <c r="P86" s="93">
        <f>+MIN(P80*'Data Input Sheet'!$F$38,'Data Input Sheet'!$F$30)</f>
        <v>0</v>
      </c>
      <c r="Q86" s="93">
        <f>+MIN(Q80*'Data Input Sheet'!$F$38,'Data Input Sheet'!$F$30)</f>
        <v>0</v>
      </c>
    </row>
    <row r="87" spans="1:17" x14ac:dyDescent="0.25"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17" x14ac:dyDescent="0.25">
      <c r="D88" s="82" t="s">
        <v>491</v>
      </c>
      <c r="E88" s="93">
        <f t="shared" ref="E88:Q88" si="88">+IF(E84-E49&lt;=0,0,E84-E49)</f>
        <v>0</v>
      </c>
      <c r="F88" s="93">
        <f t="shared" si="88"/>
        <v>0</v>
      </c>
      <c r="G88" s="93">
        <f t="shared" si="88"/>
        <v>0</v>
      </c>
      <c r="H88" s="93">
        <f t="shared" si="88"/>
        <v>0</v>
      </c>
      <c r="I88" s="93">
        <f t="shared" si="88"/>
        <v>0</v>
      </c>
      <c r="J88" s="93">
        <f t="shared" si="88"/>
        <v>0</v>
      </c>
      <c r="K88" s="93">
        <f t="shared" si="88"/>
        <v>0</v>
      </c>
      <c r="L88" s="93">
        <f t="shared" si="88"/>
        <v>0</v>
      </c>
      <c r="M88" s="93">
        <f t="shared" si="88"/>
        <v>0</v>
      </c>
      <c r="N88" s="93">
        <f t="shared" si="88"/>
        <v>0</v>
      </c>
      <c r="O88" s="93">
        <f t="shared" si="88"/>
        <v>0</v>
      </c>
      <c r="P88" s="93">
        <f t="shared" si="88"/>
        <v>0</v>
      </c>
      <c r="Q88" s="93">
        <f t="shared" si="88"/>
        <v>0</v>
      </c>
    </row>
    <row r="89" spans="1:17" x14ac:dyDescent="0.25"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spans="1:17" x14ac:dyDescent="0.25">
      <c r="D90" s="82" t="s">
        <v>492</v>
      </c>
      <c r="E90" s="93">
        <f>+IF(E86-E69&lt;=0,0,E86-E69)</f>
        <v>0</v>
      </c>
      <c r="F90" s="93">
        <f t="shared" ref="F90:Q90" si="89">+IF(F86-F69&lt;=0,0,F86-F69)</f>
        <v>0</v>
      </c>
      <c r="G90" s="93">
        <f t="shared" si="89"/>
        <v>0</v>
      </c>
      <c r="H90" s="93">
        <f t="shared" si="89"/>
        <v>0</v>
      </c>
      <c r="I90" s="93">
        <f t="shared" si="89"/>
        <v>0</v>
      </c>
      <c r="J90" s="93">
        <f t="shared" si="89"/>
        <v>0</v>
      </c>
      <c r="K90" s="93">
        <f t="shared" si="89"/>
        <v>0</v>
      </c>
      <c r="L90" s="93">
        <f t="shared" si="89"/>
        <v>0</v>
      </c>
      <c r="M90" s="93">
        <f t="shared" si="89"/>
        <v>0</v>
      </c>
      <c r="N90" s="93">
        <f t="shared" si="89"/>
        <v>0</v>
      </c>
      <c r="O90" s="93">
        <f t="shared" si="89"/>
        <v>0</v>
      </c>
      <c r="P90" s="93">
        <f t="shared" si="89"/>
        <v>0</v>
      </c>
      <c r="Q90" s="93">
        <f t="shared" si="89"/>
        <v>0</v>
      </c>
    </row>
    <row r="91" spans="1:17" s="91" customFormat="1" x14ac:dyDescent="0.25">
      <c r="A91" s="84"/>
      <c r="B91" s="84"/>
      <c r="C91" s="84"/>
      <c r="E91" s="92"/>
      <c r="F91" s="92"/>
      <c r="G91" s="106"/>
      <c r="H91" s="92"/>
      <c r="I91" s="92"/>
      <c r="J91" s="92"/>
      <c r="K91" s="92"/>
      <c r="L91" s="92"/>
      <c r="M91" s="92"/>
      <c r="N91" s="92"/>
      <c r="O91" s="92"/>
      <c r="P91" s="92"/>
      <c r="Q91" s="92"/>
    </row>
    <row r="92" spans="1:17" s="91" customFormat="1" x14ac:dyDescent="0.25">
      <c r="A92" s="84"/>
      <c r="B92" s="84"/>
      <c r="C92" s="100" t="s">
        <v>27</v>
      </c>
      <c r="D92" s="101"/>
      <c r="E92" s="102">
        <f t="shared" ref="E92:Q92" si="90">+E90+E88-E71-E51</f>
        <v>0</v>
      </c>
      <c r="F92" s="102">
        <f t="shared" si="90"/>
        <v>0</v>
      </c>
      <c r="G92" s="102">
        <f t="shared" si="90"/>
        <v>0</v>
      </c>
      <c r="H92" s="102">
        <f t="shared" si="90"/>
        <v>0</v>
      </c>
      <c r="I92" s="102">
        <f t="shared" si="90"/>
        <v>0</v>
      </c>
      <c r="J92" s="102">
        <f t="shared" si="90"/>
        <v>0</v>
      </c>
      <c r="K92" s="102">
        <f t="shared" si="90"/>
        <v>0</v>
      </c>
      <c r="L92" s="102">
        <f t="shared" si="90"/>
        <v>0</v>
      </c>
      <c r="M92" s="102">
        <f t="shared" si="90"/>
        <v>0</v>
      </c>
      <c r="N92" s="102">
        <f t="shared" si="90"/>
        <v>0</v>
      </c>
      <c r="O92" s="102">
        <f t="shared" si="90"/>
        <v>0</v>
      </c>
      <c r="P92" s="102">
        <f t="shared" si="90"/>
        <v>0</v>
      </c>
      <c r="Q92" s="103">
        <f t="shared" si="90"/>
        <v>0</v>
      </c>
    </row>
    <row r="93" spans="1:17" x14ac:dyDescent="0.25">
      <c r="E93" s="93"/>
      <c r="F93" s="93"/>
      <c r="G93" s="94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spans="1:17" s="91" customFormat="1" x14ac:dyDescent="0.25">
      <c r="A94" s="84"/>
      <c r="B94" s="84"/>
      <c r="C94" s="100" t="s">
        <v>28</v>
      </c>
      <c r="D94" s="101"/>
      <c r="E94" s="102">
        <f t="shared" ref="E94:Q94" si="91">+E38-E73-E53</f>
        <v>0</v>
      </c>
      <c r="F94" s="102">
        <f t="shared" si="91"/>
        <v>0</v>
      </c>
      <c r="G94" s="102">
        <f t="shared" si="91"/>
        <v>0</v>
      </c>
      <c r="H94" s="102">
        <f t="shared" si="91"/>
        <v>0</v>
      </c>
      <c r="I94" s="102">
        <f t="shared" si="91"/>
        <v>0</v>
      </c>
      <c r="J94" s="102">
        <f t="shared" si="91"/>
        <v>0</v>
      </c>
      <c r="K94" s="102">
        <f t="shared" si="91"/>
        <v>0</v>
      </c>
      <c r="L94" s="102">
        <f t="shared" si="91"/>
        <v>0</v>
      </c>
      <c r="M94" s="102">
        <f t="shared" si="91"/>
        <v>0</v>
      </c>
      <c r="N94" s="102">
        <f t="shared" si="91"/>
        <v>0</v>
      </c>
      <c r="O94" s="102">
        <f t="shared" si="91"/>
        <v>0</v>
      </c>
      <c r="P94" s="102">
        <f t="shared" si="91"/>
        <v>0</v>
      </c>
      <c r="Q94" s="102">
        <f t="shared" si="91"/>
        <v>0</v>
      </c>
    </row>
    <row r="95" spans="1:17" x14ac:dyDescent="0.25">
      <c r="E95" s="93"/>
      <c r="F95" s="93"/>
      <c r="G95" s="94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spans="1:17" x14ac:dyDescent="0.25">
      <c r="C96" s="113"/>
      <c r="E96" s="93"/>
      <c r="F96" s="93"/>
      <c r="G96" s="94"/>
      <c r="H96" s="93"/>
      <c r="I96" s="93"/>
      <c r="J96" s="93"/>
      <c r="K96" s="93"/>
      <c r="L96" s="93"/>
      <c r="M96" s="93"/>
      <c r="N96" s="93"/>
      <c r="O96" s="93"/>
      <c r="P96" s="93"/>
    </row>
    <row r="97" spans="4:17" x14ac:dyDescent="0.25">
      <c r="E97" s="93"/>
      <c r="F97" s="93"/>
      <c r="G97" s="94"/>
      <c r="H97" s="93"/>
      <c r="I97" s="93"/>
      <c r="J97" s="93"/>
      <c r="K97" s="93"/>
      <c r="L97" s="93"/>
      <c r="M97" s="93"/>
      <c r="N97" s="93"/>
      <c r="O97" s="93"/>
      <c r="P97" s="93"/>
      <c r="Q97" s="114"/>
    </row>
    <row r="98" spans="4:17" x14ac:dyDescent="0.25">
      <c r="E98" s="93"/>
      <c r="F98" s="93"/>
      <c r="G98" s="115"/>
      <c r="H98" s="116"/>
      <c r="I98" s="93"/>
      <c r="J98" s="93"/>
      <c r="K98" s="93"/>
      <c r="L98" s="93"/>
      <c r="M98" s="93"/>
      <c r="N98" s="93"/>
      <c r="O98" s="93"/>
      <c r="P98" s="93"/>
      <c r="Q98" s="114"/>
    </row>
    <row r="99" spans="4:17" x14ac:dyDescent="0.25">
      <c r="E99" s="94"/>
      <c r="F99" s="93"/>
      <c r="G99" s="94"/>
      <c r="H99" s="93"/>
      <c r="I99" s="93"/>
      <c r="J99" s="93"/>
      <c r="K99" s="93"/>
      <c r="L99" s="93"/>
      <c r="M99" s="93"/>
      <c r="N99" s="93"/>
      <c r="O99" s="93"/>
      <c r="P99" s="93"/>
    </row>
    <row r="100" spans="4:17" x14ac:dyDescent="0.25">
      <c r="D100" s="91"/>
      <c r="E100" s="106"/>
      <c r="F100" s="93"/>
      <c r="G100" s="94"/>
      <c r="H100" s="93"/>
      <c r="I100" s="93"/>
      <c r="J100" s="93"/>
      <c r="K100" s="93"/>
      <c r="L100" s="93"/>
      <c r="M100" s="93"/>
      <c r="N100" s="93"/>
      <c r="O100" s="93"/>
      <c r="P100" s="93"/>
    </row>
    <row r="101" spans="4:17" x14ac:dyDescent="0.25">
      <c r="E101" s="114"/>
    </row>
  </sheetData>
  <sheetProtection algorithmName="SHA-512" hashValue="7mp4Vxx6eo8hDLB7eXKSJIHy7jIOySwM4EN29m95msN+KvVZ/HLDS40LVCHgbaWaTT8C26tcIws3YaMHY1YRLw==" saltValue="P8HrZ6M2SKnXdtPTnnBCXg==" spinCount="100000" sheet="1" objects="1" scenarios="1"/>
  <mergeCells count="1">
    <mergeCell ref="A3:D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7" fitToHeight="3" orientation="landscape" r:id="rId1"/>
  <rowBreaks count="2" manualBreakCount="2">
    <brk id="40" max="16" man="1"/>
    <brk id="80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30EB-7532-45AD-A189-284D2C925F73}">
  <sheetPr>
    <pageSetUpPr fitToPage="1"/>
  </sheetPr>
  <dimension ref="A1:U90"/>
  <sheetViews>
    <sheetView showGridLines="0" topLeftCell="A23" zoomScale="90" zoomScaleNormal="90" workbookViewId="0">
      <selection activeCell="F100" sqref="F100"/>
    </sheetView>
  </sheetViews>
  <sheetFormatPr defaultRowHeight="15.75" x14ac:dyDescent="0.25"/>
  <cols>
    <col min="1" max="1" width="3.42578125" style="3" customWidth="1"/>
    <col min="2" max="2" width="4.7109375" style="50" customWidth="1"/>
    <col min="3" max="3" width="4.7109375" style="3" customWidth="1"/>
    <col min="4" max="4" width="39" style="3" bestFit="1" customWidth="1"/>
    <col min="5" max="5" width="0.7109375" style="3" customWidth="1"/>
    <col min="6" max="6" width="12.28515625" style="3" customWidth="1"/>
    <col min="7" max="7" width="12.140625" style="3" customWidth="1"/>
    <col min="8" max="8" width="12.140625" style="44" customWidth="1"/>
    <col min="9" max="10" width="12.140625" style="3" customWidth="1"/>
    <col min="11" max="16" width="12.140625" style="3" bestFit="1" customWidth="1"/>
    <col min="17" max="17" width="11.140625" style="3" customWidth="1"/>
    <col min="18" max="18" width="9.7109375" style="3" bestFit="1" customWidth="1"/>
    <col min="19" max="19" width="0.7109375" style="3" customWidth="1"/>
    <col min="20" max="20" width="9.140625" style="3"/>
    <col min="21" max="21" width="9.140625" style="5"/>
    <col min="22" max="16384" width="9.140625" style="3"/>
  </cols>
  <sheetData>
    <row r="1" spans="1:12" x14ac:dyDescent="0.25">
      <c r="A1" s="49" t="s">
        <v>409</v>
      </c>
    </row>
    <row r="2" spans="1:12" x14ac:dyDescent="0.25">
      <c r="A2" s="49" t="s">
        <v>412</v>
      </c>
    </row>
    <row r="3" spans="1:12" x14ac:dyDescent="0.25">
      <c r="A3" s="49"/>
    </row>
    <row r="4" spans="1:12" x14ac:dyDescent="0.25">
      <c r="A4" s="49"/>
    </row>
    <row r="5" spans="1:12" x14ac:dyDescent="0.25">
      <c r="A5" s="49"/>
      <c r="C5" s="78" t="s">
        <v>476</v>
      </c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5">
      <c r="A6" s="49"/>
    </row>
    <row r="7" spans="1:12" x14ac:dyDescent="0.25">
      <c r="A7" s="49"/>
    </row>
    <row r="8" spans="1:12" x14ac:dyDescent="0.25">
      <c r="A8" s="49"/>
      <c r="C8" s="3" t="s">
        <v>413</v>
      </c>
      <c r="F8" s="75"/>
      <c r="G8" s="76"/>
      <c r="H8" s="77"/>
    </row>
    <row r="9" spans="1:12" x14ac:dyDescent="0.25">
      <c r="A9" s="49"/>
    </row>
    <row r="10" spans="1:12" x14ac:dyDescent="0.25">
      <c r="A10" s="49"/>
      <c r="C10" s="3" t="s">
        <v>414</v>
      </c>
      <c r="F10" s="66"/>
      <c r="H10" s="70"/>
    </row>
    <row r="11" spans="1:12" x14ac:dyDescent="0.25">
      <c r="A11" s="49"/>
    </row>
    <row r="12" spans="1:12" x14ac:dyDescent="0.25">
      <c r="A12" s="49"/>
      <c r="C12" s="6" t="s">
        <v>415</v>
      </c>
    </row>
    <row r="13" spans="1:12" x14ac:dyDescent="0.25">
      <c r="A13" s="49"/>
    </row>
    <row r="14" spans="1:12" x14ac:dyDescent="0.25">
      <c r="A14" s="49"/>
      <c r="D14" s="3" t="s">
        <v>416</v>
      </c>
      <c r="F14" s="64">
        <v>0</v>
      </c>
      <c r="H14" s="70" t="s">
        <v>477</v>
      </c>
    </row>
    <row r="15" spans="1:12" x14ac:dyDescent="0.25">
      <c r="A15" s="49"/>
    </row>
    <row r="16" spans="1:12" x14ac:dyDescent="0.25">
      <c r="A16" s="49"/>
      <c r="D16" s="3" t="s">
        <v>417</v>
      </c>
      <c r="F16" s="64">
        <v>0</v>
      </c>
      <c r="H16" s="70" t="s">
        <v>450</v>
      </c>
    </row>
    <row r="17" spans="1:10" x14ac:dyDescent="0.25">
      <c r="A17" s="49"/>
    </row>
    <row r="18" spans="1:10" x14ac:dyDescent="0.25">
      <c r="A18" s="49"/>
      <c r="D18" s="3" t="s">
        <v>418</v>
      </c>
      <c r="F18" s="64">
        <v>0</v>
      </c>
      <c r="H18" s="70" t="s">
        <v>450</v>
      </c>
    </row>
    <row r="19" spans="1:10" x14ac:dyDescent="0.25">
      <c r="A19" s="49"/>
    </row>
    <row r="20" spans="1:10" x14ac:dyDescent="0.25">
      <c r="A20" s="49"/>
      <c r="D20" s="3" t="s">
        <v>419</v>
      </c>
      <c r="F20" s="52">
        <f>SUM(F14:F19)</f>
        <v>0</v>
      </c>
    </row>
    <row r="21" spans="1:10" x14ac:dyDescent="0.25">
      <c r="A21" s="49"/>
      <c r="F21" s="52"/>
    </row>
    <row r="22" spans="1:10" x14ac:dyDescent="0.25">
      <c r="A22" s="49"/>
      <c r="D22" s="3" t="s">
        <v>496</v>
      </c>
      <c r="F22" s="64">
        <v>0</v>
      </c>
      <c r="H22" s="70" t="s">
        <v>451</v>
      </c>
    </row>
    <row r="23" spans="1:10" x14ac:dyDescent="0.25">
      <c r="A23" s="49"/>
      <c r="F23" s="63"/>
    </row>
    <row r="24" spans="1:10" x14ac:dyDescent="0.25">
      <c r="A24" s="49"/>
      <c r="D24" s="3" t="s">
        <v>445</v>
      </c>
      <c r="F24" s="64">
        <v>0</v>
      </c>
      <c r="H24" s="70" t="s">
        <v>452</v>
      </c>
    </row>
    <row r="25" spans="1:10" x14ac:dyDescent="0.25">
      <c r="A25" s="49"/>
    </row>
    <row r="26" spans="1:10" x14ac:dyDescent="0.25">
      <c r="A26" s="49"/>
      <c r="C26" s="6" t="s">
        <v>460</v>
      </c>
    </row>
    <row r="27" spans="1:10" x14ac:dyDescent="0.25">
      <c r="A27" s="49"/>
      <c r="C27" s="6"/>
    </row>
    <row r="28" spans="1:10" x14ac:dyDescent="0.25">
      <c r="A28" s="49"/>
      <c r="C28" s="6"/>
      <c r="F28" s="72" t="s">
        <v>478</v>
      </c>
      <c r="H28" s="73" t="s">
        <v>479</v>
      </c>
    </row>
    <row r="29" spans="1:10" x14ac:dyDescent="0.25">
      <c r="A29" s="49"/>
    </row>
    <row r="30" spans="1:10" x14ac:dyDescent="0.25">
      <c r="A30" s="49"/>
      <c r="D30" s="3" t="s">
        <v>424</v>
      </c>
      <c r="F30" s="64"/>
      <c r="H30" s="64"/>
      <c r="J30" s="70" t="s">
        <v>453</v>
      </c>
    </row>
    <row r="31" spans="1:10" x14ac:dyDescent="0.25">
      <c r="A31" s="49"/>
      <c r="H31" s="3"/>
      <c r="J31" s="44"/>
    </row>
    <row r="32" spans="1:10" x14ac:dyDescent="0.25">
      <c r="A32" s="49"/>
      <c r="D32" s="3" t="s">
        <v>420</v>
      </c>
      <c r="F32" s="68"/>
      <c r="H32" s="68"/>
      <c r="J32" s="70" t="s">
        <v>454</v>
      </c>
    </row>
    <row r="33" spans="1:21" x14ac:dyDescent="0.25">
      <c r="A33" s="49"/>
      <c r="F33" s="53"/>
      <c r="H33" s="53"/>
      <c r="J33" s="44"/>
    </row>
    <row r="34" spans="1:21" x14ac:dyDescent="0.25">
      <c r="A34" s="49"/>
      <c r="D34" s="3" t="s">
        <v>423</v>
      </c>
      <c r="F34" s="64"/>
      <c r="H34" s="64"/>
      <c r="J34" s="70" t="s">
        <v>455</v>
      </c>
    </row>
    <row r="35" spans="1:21" x14ac:dyDescent="0.25">
      <c r="A35" s="49"/>
      <c r="H35" s="3"/>
      <c r="J35" s="44"/>
    </row>
    <row r="36" spans="1:21" x14ac:dyDescent="0.25">
      <c r="A36" s="49"/>
      <c r="D36" s="3" t="s">
        <v>421</v>
      </c>
      <c r="F36" s="67"/>
      <c r="H36" s="67"/>
      <c r="J36" s="70" t="s">
        <v>456</v>
      </c>
    </row>
    <row r="37" spans="1:21" x14ac:dyDescent="0.25">
      <c r="A37" s="49"/>
      <c r="H37" s="3"/>
      <c r="J37" s="44"/>
    </row>
    <row r="38" spans="1:21" x14ac:dyDescent="0.25">
      <c r="A38" s="49"/>
      <c r="D38" s="3" t="s">
        <v>422</v>
      </c>
      <c r="F38" s="65"/>
      <c r="H38" s="65"/>
      <c r="J38" s="70" t="s">
        <v>457</v>
      </c>
    </row>
    <row r="39" spans="1:21" x14ac:dyDescent="0.25">
      <c r="A39" s="49"/>
      <c r="H39" s="3"/>
      <c r="J39" s="44"/>
    </row>
    <row r="40" spans="1:21" x14ac:dyDescent="0.25">
      <c r="A40" s="49"/>
      <c r="D40" s="3" t="s">
        <v>425</v>
      </c>
      <c r="F40" s="64"/>
      <c r="H40" s="64"/>
      <c r="J40" s="70" t="s">
        <v>458</v>
      </c>
    </row>
    <row r="41" spans="1:21" x14ac:dyDescent="0.25">
      <c r="A41" s="49"/>
      <c r="F41" s="74"/>
      <c r="H41" s="3"/>
      <c r="J41" s="44"/>
    </row>
    <row r="42" spans="1:21" x14ac:dyDescent="0.25">
      <c r="A42" s="49"/>
      <c r="D42" s="3" t="s">
        <v>426</v>
      </c>
      <c r="F42" s="64"/>
      <c r="H42" s="64"/>
      <c r="J42" s="70" t="s">
        <v>459</v>
      </c>
    </row>
    <row r="43" spans="1:21" x14ac:dyDescent="0.25">
      <c r="A43" s="49"/>
    </row>
    <row r="44" spans="1:21" x14ac:dyDescent="0.25">
      <c r="A44" s="49"/>
    </row>
    <row r="45" spans="1:21" s="45" customFormat="1" x14ac:dyDescent="0.25">
      <c r="B45" s="51"/>
      <c r="F45" s="45" t="s">
        <v>2</v>
      </c>
      <c r="G45" s="45" t="s">
        <v>3</v>
      </c>
      <c r="H45" s="45" t="s">
        <v>4</v>
      </c>
      <c r="I45" s="45" t="s">
        <v>5</v>
      </c>
      <c r="J45" s="45" t="s">
        <v>6</v>
      </c>
      <c r="K45" s="45" t="s">
        <v>7</v>
      </c>
      <c r="L45" s="45" t="s">
        <v>8</v>
      </c>
      <c r="M45" s="45" t="s">
        <v>9</v>
      </c>
      <c r="N45" s="45" t="s">
        <v>10</v>
      </c>
      <c r="O45" s="45" t="s">
        <v>11</v>
      </c>
      <c r="P45" s="45" t="s">
        <v>12</v>
      </c>
      <c r="Q45" s="45" t="s">
        <v>13</v>
      </c>
      <c r="R45" s="45" t="s">
        <v>35</v>
      </c>
      <c r="U45" s="71"/>
    </row>
    <row r="46" spans="1:21" s="45" customFormat="1" x14ac:dyDescent="0.25">
      <c r="B46" s="51"/>
      <c r="F46" s="46">
        <f>+F10</f>
        <v>0</v>
      </c>
      <c r="G46" s="46">
        <f>+F46+7</f>
        <v>7</v>
      </c>
      <c r="H46" s="1">
        <f t="shared" ref="H46:R46" si="0">+G46+7</f>
        <v>14</v>
      </c>
      <c r="I46" s="46">
        <f t="shared" si="0"/>
        <v>21</v>
      </c>
      <c r="J46" s="46">
        <f t="shared" si="0"/>
        <v>28</v>
      </c>
      <c r="K46" s="46">
        <f t="shared" si="0"/>
        <v>35</v>
      </c>
      <c r="L46" s="46">
        <f t="shared" si="0"/>
        <v>42</v>
      </c>
      <c r="M46" s="46">
        <f t="shared" si="0"/>
        <v>49</v>
      </c>
      <c r="N46" s="46">
        <f t="shared" si="0"/>
        <v>56</v>
      </c>
      <c r="O46" s="46">
        <f t="shared" si="0"/>
        <v>63</v>
      </c>
      <c r="P46" s="46">
        <f t="shared" si="0"/>
        <v>70</v>
      </c>
      <c r="Q46" s="46">
        <f t="shared" si="0"/>
        <v>77</v>
      </c>
      <c r="R46" s="46">
        <f t="shared" si="0"/>
        <v>84</v>
      </c>
      <c r="U46" s="71"/>
    </row>
    <row r="48" spans="1:21" x14ac:dyDescent="0.25">
      <c r="C48" s="6" t="s">
        <v>486</v>
      </c>
      <c r="D48" s="6"/>
      <c r="E48" s="6"/>
      <c r="F48" s="48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</row>
    <row r="49" spans="3:21" x14ac:dyDescent="0.25">
      <c r="C49" s="6"/>
      <c r="D49" s="6"/>
      <c r="E49" s="6"/>
      <c r="F49" s="48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</row>
    <row r="50" spans="3:21" ht="5.25" customHeight="1" x14ac:dyDescent="0.25">
      <c r="E50" s="54"/>
      <c r="F50" s="55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</row>
    <row r="51" spans="3:21" x14ac:dyDescent="0.25">
      <c r="D51" s="47" t="s">
        <v>487</v>
      </c>
      <c r="E51" s="58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69">
        <v>0</v>
      </c>
      <c r="S51" s="59"/>
      <c r="U51" s="5" t="s">
        <v>488</v>
      </c>
    </row>
    <row r="52" spans="3:21" ht="5.25" customHeight="1" x14ac:dyDescent="0.25">
      <c r="E52" s="60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2"/>
    </row>
    <row r="54" spans="3:21" x14ac:dyDescent="0.25">
      <c r="C54" s="6" t="s">
        <v>428</v>
      </c>
      <c r="D54" s="6"/>
      <c r="E54" s="6"/>
      <c r="F54" s="48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</row>
    <row r="55" spans="3:21" x14ac:dyDescent="0.25">
      <c r="C55" s="6"/>
      <c r="D55" s="6"/>
      <c r="E55" s="6"/>
      <c r="F55" s="48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</row>
    <row r="56" spans="3:21" ht="5.25" customHeight="1" x14ac:dyDescent="0.25">
      <c r="E56" s="54"/>
      <c r="F56" s="55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</row>
    <row r="57" spans="3:21" x14ac:dyDescent="0.25">
      <c r="D57" s="47" t="s">
        <v>430</v>
      </c>
      <c r="E57" s="58"/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59"/>
      <c r="U57" s="5" t="s">
        <v>461</v>
      </c>
    </row>
    <row r="58" spans="3:21" x14ac:dyDescent="0.25">
      <c r="D58" s="3" t="s">
        <v>431</v>
      </c>
      <c r="E58" s="58"/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59"/>
      <c r="U58" s="5" t="s">
        <v>462</v>
      </c>
    </row>
    <row r="59" spans="3:21" ht="5.25" customHeight="1" x14ac:dyDescent="0.25">
      <c r="E59" s="60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2"/>
    </row>
    <row r="62" spans="3:21" x14ac:dyDescent="0.25">
      <c r="C62" s="6" t="s">
        <v>432</v>
      </c>
    </row>
    <row r="63" spans="3:21" x14ac:dyDescent="0.25">
      <c r="C63" s="6"/>
      <c r="D63" s="6"/>
      <c r="E63" s="6"/>
      <c r="F63" s="48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</row>
    <row r="64" spans="3:21" ht="5.25" customHeight="1" x14ac:dyDescent="0.25">
      <c r="E64" s="54"/>
      <c r="F64" s="55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</row>
    <row r="65" spans="3:21" x14ac:dyDescent="0.25">
      <c r="D65" s="47" t="s">
        <v>433</v>
      </c>
      <c r="E65" s="58"/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59"/>
      <c r="U65" s="5" t="s">
        <v>463</v>
      </c>
    </row>
    <row r="66" spans="3:21" x14ac:dyDescent="0.25">
      <c r="D66" s="47" t="s">
        <v>434</v>
      </c>
      <c r="E66" s="58"/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59"/>
      <c r="U66" s="5" t="s">
        <v>464</v>
      </c>
    </row>
    <row r="67" spans="3:21" ht="5.25" customHeight="1" x14ac:dyDescent="0.25">
      <c r="E67" s="60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2"/>
    </row>
    <row r="70" spans="3:21" x14ac:dyDescent="0.25">
      <c r="C70" s="6" t="s">
        <v>435</v>
      </c>
    </row>
    <row r="71" spans="3:21" x14ac:dyDescent="0.25">
      <c r="C71" s="6"/>
      <c r="D71" s="6"/>
      <c r="E71" s="6"/>
      <c r="F71" s="48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</row>
    <row r="72" spans="3:21" ht="5.25" customHeight="1" x14ac:dyDescent="0.25">
      <c r="E72" s="54"/>
      <c r="F72" s="55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7"/>
    </row>
    <row r="73" spans="3:21" x14ac:dyDescent="0.25">
      <c r="D73" s="47" t="s">
        <v>436</v>
      </c>
      <c r="E73" s="58"/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59"/>
      <c r="U73" s="5" t="s">
        <v>465</v>
      </c>
    </row>
    <row r="74" spans="3:21" x14ac:dyDescent="0.25">
      <c r="D74" s="47" t="s">
        <v>437</v>
      </c>
      <c r="E74" s="58"/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59"/>
      <c r="U74" s="5" t="s">
        <v>466</v>
      </c>
    </row>
    <row r="75" spans="3:21" x14ac:dyDescent="0.25">
      <c r="D75" s="47" t="s">
        <v>410</v>
      </c>
      <c r="E75" s="58"/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59"/>
      <c r="U75" s="5" t="s">
        <v>467</v>
      </c>
    </row>
    <row r="76" spans="3:21" x14ac:dyDescent="0.25">
      <c r="D76" s="47" t="s">
        <v>411</v>
      </c>
      <c r="E76" s="58"/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59"/>
      <c r="U76" s="5" t="s">
        <v>468</v>
      </c>
    </row>
    <row r="77" spans="3:21" x14ac:dyDescent="0.25">
      <c r="D77" s="47" t="s">
        <v>446</v>
      </c>
      <c r="E77" s="58"/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59"/>
      <c r="U77" s="5" t="s">
        <v>469</v>
      </c>
    </row>
    <row r="78" spans="3:21" x14ac:dyDescent="0.25">
      <c r="D78" s="47" t="s">
        <v>438</v>
      </c>
      <c r="E78" s="58"/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  <c r="S78" s="59"/>
      <c r="U78" s="5" t="s">
        <v>470</v>
      </c>
    </row>
    <row r="79" spans="3:21" x14ac:dyDescent="0.25">
      <c r="D79" s="47" t="s">
        <v>439</v>
      </c>
      <c r="E79" s="58"/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69">
        <v>0</v>
      </c>
      <c r="S79" s="59"/>
      <c r="U79" s="5" t="s">
        <v>471</v>
      </c>
    </row>
    <row r="80" spans="3:21" ht="5.25" customHeight="1" x14ac:dyDescent="0.25">
      <c r="E80" s="60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2"/>
    </row>
    <row r="83" spans="3:21" x14ac:dyDescent="0.25">
      <c r="C83" s="6" t="s">
        <v>440</v>
      </c>
    </row>
    <row r="84" spans="3:21" x14ac:dyDescent="0.25">
      <c r="C84" s="6"/>
      <c r="D84" s="6"/>
      <c r="E84" s="6"/>
      <c r="F84" s="48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</row>
    <row r="85" spans="3:21" ht="5.25" customHeight="1" x14ac:dyDescent="0.25">
      <c r="E85" s="54"/>
      <c r="F85" s="55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7"/>
    </row>
    <row r="86" spans="3:21" x14ac:dyDescent="0.25">
      <c r="D86" s="47" t="s">
        <v>441</v>
      </c>
      <c r="E86" s="58"/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69">
        <v>0</v>
      </c>
      <c r="S86" s="59"/>
      <c r="U86" s="5" t="s">
        <v>472</v>
      </c>
    </row>
    <row r="87" spans="3:21" x14ac:dyDescent="0.25">
      <c r="D87" s="47" t="s">
        <v>444</v>
      </c>
      <c r="E87" s="58"/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59"/>
      <c r="U87" s="5" t="s">
        <v>473</v>
      </c>
    </row>
    <row r="88" spans="3:21" x14ac:dyDescent="0.25">
      <c r="D88" s="47" t="s">
        <v>442</v>
      </c>
      <c r="E88" s="58"/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59"/>
      <c r="U88" s="5" t="s">
        <v>474</v>
      </c>
    </row>
    <row r="89" spans="3:21" x14ac:dyDescent="0.25">
      <c r="D89" s="47" t="s">
        <v>443</v>
      </c>
      <c r="E89" s="58"/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59"/>
      <c r="U89" s="5" t="s">
        <v>475</v>
      </c>
    </row>
    <row r="90" spans="3:21" ht="5.25" customHeight="1" x14ac:dyDescent="0.25">
      <c r="E90" s="60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2"/>
    </row>
  </sheetData>
  <sheetProtection algorithmName="SHA-512" hashValue="tbvDYvl/V9wkxqt23YmNCcbfa1XfQSwMEN8yTOwt/qEBIZquAIMznhaf69sq8XTUArs3/rv7cW1t8aPb2kX+sQ==" saltValue="S9ZOEr0epaP6aIAo2ISPTw==" spinCount="100000" sheet="1" objects="1" scenarios="1"/>
  <mergeCells count="2">
    <mergeCell ref="F8:H8"/>
    <mergeCell ref="C5:L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B88E-C2E6-4153-B931-181DFBFD44EB}">
  <dimension ref="A1:P24"/>
  <sheetViews>
    <sheetView workbookViewId="0">
      <selection sqref="A1:XFD1"/>
    </sheetView>
  </sheetViews>
  <sheetFormatPr defaultRowHeight="15" x14ac:dyDescent="0.25"/>
  <cols>
    <col min="1" max="1" width="6.28515625" bestFit="1" customWidth="1"/>
    <col min="2" max="2" width="8.28515625" bestFit="1" customWidth="1"/>
    <col min="3" max="3" width="7.28515625" bestFit="1" customWidth="1"/>
    <col min="4" max="4" width="8.140625" bestFit="1" customWidth="1"/>
    <col min="5" max="5" width="6.28515625" bestFit="1" customWidth="1"/>
    <col min="6" max="6" width="8" bestFit="1" customWidth="1"/>
    <col min="7" max="7" width="9.5703125" bestFit="1" customWidth="1"/>
    <col min="8" max="8" width="9" bestFit="1" customWidth="1"/>
    <col min="11" max="11" width="4.7109375" bestFit="1" customWidth="1"/>
    <col min="12" max="12" width="7" bestFit="1" customWidth="1"/>
    <col min="13" max="13" width="8.42578125" bestFit="1" customWidth="1"/>
    <col min="14" max="14" width="10.85546875" bestFit="1" customWidth="1"/>
    <col min="15" max="15" width="6.7109375" bestFit="1" customWidth="1"/>
    <col min="16" max="16" width="9.85546875" bestFit="1" customWidth="1"/>
  </cols>
  <sheetData>
    <row r="1" spans="1:16" ht="15.75" thickBot="1" x14ac:dyDescent="0.3"/>
    <row r="2" spans="1:16" ht="27.75" thickTop="1" thickBot="1" x14ac:dyDescent="0.3">
      <c r="A2" s="27" t="s">
        <v>348</v>
      </c>
      <c r="B2" s="27" t="s">
        <v>349</v>
      </c>
      <c r="C2" s="27" t="s">
        <v>350</v>
      </c>
      <c r="D2" s="27" t="s">
        <v>351</v>
      </c>
      <c r="E2" s="28" t="s">
        <v>352</v>
      </c>
      <c r="F2" s="29" t="s">
        <v>353</v>
      </c>
      <c r="G2" s="28" t="s">
        <v>354</v>
      </c>
      <c r="H2" s="29" t="s">
        <v>355</v>
      </c>
      <c r="I2" s="29" t="s">
        <v>356</v>
      </c>
      <c r="J2" s="30" t="s">
        <v>357</v>
      </c>
      <c r="K2" s="29" t="s">
        <v>335</v>
      </c>
      <c r="L2" s="29" t="s">
        <v>358</v>
      </c>
      <c r="M2" s="28" t="s">
        <v>359</v>
      </c>
      <c r="N2" s="29" t="s">
        <v>29</v>
      </c>
      <c r="O2" s="29" t="s">
        <v>360</v>
      </c>
      <c r="P2" s="29" t="s">
        <v>361</v>
      </c>
    </row>
    <row r="3" spans="1:16" ht="27.75" thickTop="1" thickBot="1" x14ac:dyDescent="0.3">
      <c r="A3" s="31" t="s">
        <v>34</v>
      </c>
      <c r="B3" s="31">
        <v>2020</v>
      </c>
      <c r="C3" s="31" t="s">
        <v>362</v>
      </c>
      <c r="D3" s="31">
        <v>10</v>
      </c>
      <c r="E3" s="32">
        <v>2</v>
      </c>
      <c r="F3" s="33">
        <v>7</v>
      </c>
      <c r="G3" s="34">
        <v>43899</v>
      </c>
      <c r="H3" s="35" t="s">
        <v>162</v>
      </c>
      <c r="I3" s="37" t="s">
        <v>363</v>
      </c>
      <c r="J3" s="38" t="s">
        <v>364</v>
      </c>
      <c r="K3" s="36"/>
      <c r="L3" s="36"/>
      <c r="M3" s="39"/>
      <c r="N3" s="40">
        <v>85000</v>
      </c>
      <c r="O3" s="41">
        <v>0.2</v>
      </c>
      <c r="P3" s="42">
        <v>17000</v>
      </c>
    </row>
    <row r="4" spans="1:16" ht="27" thickBot="1" x14ac:dyDescent="0.3">
      <c r="A4" s="31" t="s">
        <v>34</v>
      </c>
      <c r="B4" s="31">
        <v>2020</v>
      </c>
      <c r="C4" s="31" t="s">
        <v>362</v>
      </c>
      <c r="D4" s="31">
        <v>13</v>
      </c>
      <c r="E4" s="32">
        <v>5</v>
      </c>
      <c r="F4" s="33">
        <v>30</v>
      </c>
      <c r="G4" s="34">
        <v>43943</v>
      </c>
      <c r="H4" s="33" t="s">
        <v>365</v>
      </c>
      <c r="I4" s="37" t="s">
        <v>366</v>
      </c>
      <c r="J4" s="38" t="s">
        <v>367</v>
      </c>
      <c r="K4" s="36"/>
      <c r="L4" s="36"/>
      <c r="M4" s="39"/>
      <c r="N4" s="40">
        <v>78000</v>
      </c>
      <c r="O4" s="41">
        <v>0.18</v>
      </c>
      <c r="P4" s="43">
        <v>14040</v>
      </c>
    </row>
    <row r="5" spans="1:16" ht="39.75" thickBot="1" x14ac:dyDescent="0.3">
      <c r="A5" s="31" t="s">
        <v>34</v>
      </c>
      <c r="B5" s="31">
        <v>2020</v>
      </c>
      <c r="C5" s="31" t="s">
        <v>362</v>
      </c>
      <c r="D5" s="31">
        <v>12</v>
      </c>
      <c r="E5" s="32">
        <v>4</v>
      </c>
      <c r="F5" s="33">
        <v>30</v>
      </c>
      <c r="G5" s="34">
        <v>43936</v>
      </c>
      <c r="H5" s="33" t="s">
        <v>137</v>
      </c>
      <c r="I5" s="37" t="s">
        <v>368</v>
      </c>
      <c r="J5" s="38" t="s">
        <v>369</v>
      </c>
      <c r="K5" s="36"/>
      <c r="L5" s="36"/>
      <c r="M5" s="39"/>
      <c r="N5" s="40">
        <v>75000</v>
      </c>
      <c r="O5" s="41">
        <v>0.2</v>
      </c>
      <c r="P5" s="42">
        <v>15000</v>
      </c>
    </row>
    <row r="6" spans="1:16" ht="39.75" thickBot="1" x14ac:dyDescent="0.3">
      <c r="A6" s="31" t="s">
        <v>37</v>
      </c>
      <c r="B6" s="31">
        <v>2020</v>
      </c>
      <c r="C6" s="31" t="s">
        <v>370</v>
      </c>
      <c r="D6" s="31">
        <v>16</v>
      </c>
      <c r="E6" s="32">
        <v>3</v>
      </c>
      <c r="F6" s="33">
        <v>30</v>
      </c>
      <c r="G6" s="34">
        <v>43964</v>
      </c>
      <c r="H6" s="33" t="s">
        <v>371</v>
      </c>
      <c r="I6" s="37" t="s">
        <v>366</v>
      </c>
      <c r="J6" s="38" t="s">
        <v>372</v>
      </c>
      <c r="K6" s="36"/>
      <c r="L6" s="36"/>
      <c r="M6" s="39"/>
      <c r="N6" s="40">
        <v>83000</v>
      </c>
      <c r="O6" s="41">
        <v>0.18</v>
      </c>
      <c r="P6" s="43">
        <v>14940</v>
      </c>
    </row>
    <row r="7" spans="1:16" ht="27" thickBot="1" x14ac:dyDescent="0.3">
      <c r="A7" s="31" t="s">
        <v>34</v>
      </c>
      <c r="B7" s="31">
        <v>2020</v>
      </c>
      <c r="C7" s="31" t="s">
        <v>362</v>
      </c>
      <c r="D7" s="31">
        <v>11</v>
      </c>
      <c r="E7" s="32">
        <v>3</v>
      </c>
      <c r="F7" s="33">
        <v>28</v>
      </c>
      <c r="G7" s="34">
        <v>43927</v>
      </c>
      <c r="H7" s="33" t="s">
        <v>140</v>
      </c>
      <c r="I7" s="37" t="s">
        <v>373</v>
      </c>
      <c r="J7" s="38" t="s">
        <v>367</v>
      </c>
      <c r="K7" s="36"/>
      <c r="L7" s="36"/>
      <c r="M7" s="39"/>
      <c r="N7" s="40">
        <v>45000</v>
      </c>
      <c r="O7" s="41">
        <v>0.2</v>
      </c>
      <c r="P7" s="42">
        <v>9000</v>
      </c>
    </row>
    <row r="8" spans="1:16" ht="39.75" thickBot="1" x14ac:dyDescent="0.3">
      <c r="A8" s="31" t="s">
        <v>34</v>
      </c>
      <c r="B8" s="31">
        <v>2020</v>
      </c>
      <c r="C8" s="31" t="s">
        <v>362</v>
      </c>
      <c r="D8" s="31">
        <v>10</v>
      </c>
      <c r="E8" s="32">
        <v>2</v>
      </c>
      <c r="F8" s="33">
        <v>60</v>
      </c>
      <c r="G8" s="34">
        <v>43952</v>
      </c>
      <c r="H8" s="33" t="s">
        <v>126</v>
      </c>
      <c r="I8" s="37" t="s">
        <v>374</v>
      </c>
      <c r="J8" s="38" t="s">
        <v>375</v>
      </c>
      <c r="K8" s="36"/>
      <c r="L8" s="36"/>
      <c r="M8" s="39"/>
      <c r="N8" s="40">
        <v>70000</v>
      </c>
      <c r="O8" s="41">
        <v>0.18</v>
      </c>
      <c r="P8" s="42">
        <v>12600</v>
      </c>
    </row>
    <row r="9" spans="1:16" ht="27" thickBot="1" x14ac:dyDescent="0.3">
      <c r="A9" s="31" t="s">
        <v>376</v>
      </c>
      <c r="B9" s="31">
        <v>2020</v>
      </c>
      <c r="C9" s="31" t="s">
        <v>377</v>
      </c>
      <c r="D9" s="31">
        <v>30</v>
      </c>
      <c r="E9" s="32">
        <v>4</v>
      </c>
      <c r="F9" s="33">
        <v>30</v>
      </c>
      <c r="G9" s="34">
        <v>44062</v>
      </c>
      <c r="H9" s="33" t="s">
        <v>378</v>
      </c>
      <c r="I9" s="37" t="s">
        <v>366</v>
      </c>
      <c r="J9" s="38" t="s">
        <v>379</v>
      </c>
      <c r="K9" s="36"/>
      <c r="L9" s="36"/>
      <c r="M9" s="39"/>
      <c r="N9" s="40">
        <v>88000</v>
      </c>
      <c r="O9" s="41">
        <v>0.18</v>
      </c>
      <c r="P9" s="43">
        <v>15840</v>
      </c>
    </row>
    <row r="10" spans="1:16" ht="27" thickBot="1" x14ac:dyDescent="0.3">
      <c r="A10" s="31" t="s">
        <v>34</v>
      </c>
      <c r="B10" s="31">
        <v>2020</v>
      </c>
      <c r="C10" s="31" t="s">
        <v>362</v>
      </c>
      <c r="D10" s="31">
        <v>12</v>
      </c>
      <c r="E10" s="32">
        <v>4</v>
      </c>
      <c r="F10" s="33">
        <v>28</v>
      </c>
      <c r="G10" s="34">
        <v>43934</v>
      </c>
      <c r="H10" s="33" t="s">
        <v>56</v>
      </c>
      <c r="I10" s="37" t="s">
        <v>85</v>
      </c>
      <c r="J10" s="38" t="s">
        <v>380</v>
      </c>
      <c r="K10" s="36"/>
      <c r="L10" s="36"/>
      <c r="M10" s="39"/>
      <c r="N10" s="40">
        <v>85000</v>
      </c>
      <c r="O10" s="33"/>
      <c r="P10" s="42">
        <v>12950</v>
      </c>
    </row>
    <row r="11" spans="1:16" ht="27" thickBot="1" x14ac:dyDescent="0.3">
      <c r="A11" s="31" t="s">
        <v>34</v>
      </c>
      <c r="B11" s="31">
        <v>2020</v>
      </c>
      <c r="C11" s="31" t="s">
        <v>362</v>
      </c>
      <c r="D11" s="31">
        <v>10</v>
      </c>
      <c r="E11" s="32">
        <v>2</v>
      </c>
      <c r="F11" s="33"/>
      <c r="G11" s="32"/>
      <c r="H11" s="33" t="s">
        <v>53</v>
      </c>
      <c r="I11" s="37" t="s">
        <v>381</v>
      </c>
      <c r="J11" s="38" t="s">
        <v>364</v>
      </c>
      <c r="K11" s="36"/>
      <c r="L11" s="36"/>
      <c r="M11" s="39"/>
      <c r="N11" s="40">
        <v>54000</v>
      </c>
      <c r="O11" s="41">
        <v>0.15</v>
      </c>
      <c r="P11" s="42">
        <v>8100</v>
      </c>
    </row>
    <row r="12" spans="1:16" ht="27" thickBot="1" x14ac:dyDescent="0.3">
      <c r="A12" s="31" t="s">
        <v>40</v>
      </c>
      <c r="B12" s="31">
        <v>2020</v>
      </c>
      <c r="C12" s="31" t="s">
        <v>370</v>
      </c>
      <c r="D12" s="31">
        <v>20</v>
      </c>
      <c r="E12" s="32">
        <v>3</v>
      </c>
      <c r="F12" s="33">
        <v>30</v>
      </c>
      <c r="G12" s="34">
        <v>43992</v>
      </c>
      <c r="H12" s="33" t="s">
        <v>382</v>
      </c>
      <c r="I12" s="37" t="s">
        <v>383</v>
      </c>
      <c r="J12" s="38" t="s">
        <v>384</v>
      </c>
      <c r="K12" s="36"/>
      <c r="L12" s="36"/>
      <c r="M12" s="39"/>
      <c r="N12" s="40">
        <v>75000</v>
      </c>
      <c r="O12" s="41">
        <v>0.25</v>
      </c>
      <c r="P12" s="43">
        <v>18750</v>
      </c>
    </row>
    <row r="13" spans="1:16" ht="39.75" thickBot="1" x14ac:dyDescent="0.3">
      <c r="A13" s="31" t="s">
        <v>34</v>
      </c>
      <c r="B13" s="31">
        <v>2020</v>
      </c>
      <c r="C13" s="31" t="s">
        <v>362</v>
      </c>
      <c r="D13" s="31">
        <v>14</v>
      </c>
      <c r="E13" s="32">
        <v>6</v>
      </c>
      <c r="F13" s="33"/>
      <c r="G13" s="32"/>
      <c r="H13" s="33" t="s">
        <v>385</v>
      </c>
      <c r="I13" s="37" t="s">
        <v>85</v>
      </c>
      <c r="J13" s="38" t="s">
        <v>386</v>
      </c>
      <c r="K13" s="36"/>
      <c r="L13" s="36"/>
      <c r="M13" s="39"/>
      <c r="N13" s="40">
        <v>85000</v>
      </c>
      <c r="O13" s="41">
        <v>0.17</v>
      </c>
      <c r="P13" s="43">
        <v>14450</v>
      </c>
    </row>
    <row r="14" spans="1:16" ht="27" thickBot="1" x14ac:dyDescent="0.3">
      <c r="A14" s="31" t="s">
        <v>40</v>
      </c>
      <c r="B14" s="31">
        <v>2020</v>
      </c>
      <c r="C14" s="31" t="s">
        <v>370</v>
      </c>
      <c r="D14" s="31">
        <v>20</v>
      </c>
      <c r="E14" s="32">
        <v>3</v>
      </c>
      <c r="F14" s="33">
        <v>30</v>
      </c>
      <c r="G14" s="34">
        <v>43992</v>
      </c>
      <c r="H14" s="33" t="s">
        <v>387</v>
      </c>
      <c r="I14" s="37" t="s">
        <v>366</v>
      </c>
      <c r="J14" s="38" t="s">
        <v>372</v>
      </c>
      <c r="K14" s="36"/>
      <c r="L14" s="36"/>
      <c r="M14" s="39"/>
      <c r="N14" s="40">
        <v>85000</v>
      </c>
      <c r="O14" s="41">
        <v>0.18</v>
      </c>
      <c r="P14" s="43">
        <v>15300</v>
      </c>
    </row>
    <row r="15" spans="1:16" ht="39.75" thickBot="1" x14ac:dyDescent="0.3">
      <c r="A15" s="31" t="s">
        <v>34</v>
      </c>
      <c r="B15" s="31">
        <v>2020</v>
      </c>
      <c r="C15" s="31" t="s">
        <v>362</v>
      </c>
      <c r="D15" s="31">
        <v>13</v>
      </c>
      <c r="E15" s="32">
        <v>5</v>
      </c>
      <c r="F15" s="33">
        <v>7</v>
      </c>
      <c r="G15" s="34">
        <v>43920</v>
      </c>
      <c r="H15" s="33" t="s">
        <v>388</v>
      </c>
      <c r="I15" s="37" t="s">
        <v>389</v>
      </c>
      <c r="J15" s="38" t="s">
        <v>390</v>
      </c>
      <c r="K15" s="36"/>
      <c r="L15" s="36"/>
      <c r="M15" s="39"/>
      <c r="N15" s="40">
        <v>70000</v>
      </c>
      <c r="O15" s="41">
        <v>0.2</v>
      </c>
      <c r="P15" s="43">
        <v>14000</v>
      </c>
    </row>
    <row r="16" spans="1:16" ht="39.75" thickBot="1" x14ac:dyDescent="0.3">
      <c r="A16" s="31" t="s">
        <v>391</v>
      </c>
      <c r="B16" s="31">
        <v>2020</v>
      </c>
      <c r="C16" s="31" t="s">
        <v>370</v>
      </c>
      <c r="D16" s="31">
        <v>23</v>
      </c>
      <c r="E16" s="32">
        <v>1</v>
      </c>
      <c r="F16" s="33">
        <v>10</v>
      </c>
      <c r="G16" s="34">
        <v>43993</v>
      </c>
      <c r="H16" s="33" t="s">
        <v>392</v>
      </c>
      <c r="I16" s="37" t="s">
        <v>393</v>
      </c>
      <c r="J16" s="38" t="s">
        <v>394</v>
      </c>
      <c r="K16" s="36"/>
      <c r="L16" s="36"/>
      <c r="M16" s="39"/>
      <c r="N16" s="40">
        <v>52000</v>
      </c>
      <c r="O16" s="41">
        <v>0.18</v>
      </c>
      <c r="P16" s="43">
        <v>9360</v>
      </c>
    </row>
    <row r="17" spans="1:16" ht="27" thickBot="1" x14ac:dyDescent="0.3">
      <c r="A17" s="31" t="s">
        <v>37</v>
      </c>
      <c r="B17" s="31">
        <v>2020</v>
      </c>
      <c r="C17" s="31" t="s">
        <v>370</v>
      </c>
      <c r="D17" s="31">
        <v>15</v>
      </c>
      <c r="E17" s="32">
        <v>2</v>
      </c>
      <c r="F17" s="33">
        <v>30</v>
      </c>
      <c r="G17" s="34">
        <v>43957</v>
      </c>
      <c r="H17" s="33" t="s">
        <v>395</v>
      </c>
      <c r="I17" s="37" t="s">
        <v>270</v>
      </c>
      <c r="J17" s="38" t="s">
        <v>364</v>
      </c>
      <c r="K17" s="36"/>
      <c r="L17" s="36"/>
      <c r="M17" s="39"/>
      <c r="N17" s="40">
        <v>75000</v>
      </c>
      <c r="O17" s="41">
        <v>0.15</v>
      </c>
      <c r="P17" s="43">
        <v>11250</v>
      </c>
    </row>
    <row r="18" spans="1:16" ht="27" thickBot="1" x14ac:dyDescent="0.3">
      <c r="A18" s="31" t="s">
        <v>391</v>
      </c>
      <c r="B18" s="31">
        <v>2020</v>
      </c>
      <c r="C18" s="31" t="s">
        <v>370</v>
      </c>
      <c r="D18" s="31">
        <v>24</v>
      </c>
      <c r="E18" s="32">
        <v>2</v>
      </c>
      <c r="F18" s="33">
        <v>30</v>
      </c>
      <c r="G18" s="34">
        <v>44020</v>
      </c>
      <c r="H18" s="33" t="s">
        <v>396</v>
      </c>
      <c r="I18" s="37" t="s">
        <v>366</v>
      </c>
      <c r="J18" s="38" t="s">
        <v>367</v>
      </c>
      <c r="K18" s="36"/>
      <c r="L18" s="36"/>
      <c r="M18" s="39"/>
      <c r="N18" s="40">
        <v>87000</v>
      </c>
      <c r="O18" s="41">
        <v>0.18</v>
      </c>
      <c r="P18" s="43">
        <v>15660</v>
      </c>
    </row>
    <row r="19" spans="1:16" ht="39.75" thickBot="1" x14ac:dyDescent="0.3">
      <c r="A19" s="31" t="s">
        <v>391</v>
      </c>
      <c r="B19" s="31">
        <v>2020</v>
      </c>
      <c r="C19" s="31" t="s">
        <v>370</v>
      </c>
      <c r="D19" s="31">
        <v>23</v>
      </c>
      <c r="E19" s="32">
        <v>1</v>
      </c>
      <c r="F19" s="33">
        <v>30</v>
      </c>
      <c r="G19" s="34">
        <v>44013</v>
      </c>
      <c r="H19" s="33" t="s">
        <v>397</v>
      </c>
      <c r="I19" s="37" t="s">
        <v>398</v>
      </c>
      <c r="J19" s="38" t="s">
        <v>375</v>
      </c>
      <c r="K19" s="36"/>
      <c r="L19" s="36"/>
      <c r="M19" s="39"/>
      <c r="N19" s="40">
        <v>69000</v>
      </c>
      <c r="O19" s="41">
        <v>0.2</v>
      </c>
      <c r="P19" s="43">
        <v>13800</v>
      </c>
    </row>
    <row r="20" spans="1:16" ht="27" thickBot="1" x14ac:dyDescent="0.3">
      <c r="A20" s="31" t="s">
        <v>34</v>
      </c>
      <c r="B20" s="31">
        <v>2020</v>
      </c>
      <c r="C20" s="31" t="s">
        <v>362</v>
      </c>
      <c r="D20" s="31">
        <v>11</v>
      </c>
      <c r="E20" s="32">
        <v>3</v>
      </c>
      <c r="F20" s="33">
        <v>30</v>
      </c>
      <c r="G20" s="34">
        <v>43929</v>
      </c>
      <c r="H20" s="33" t="s">
        <v>399</v>
      </c>
      <c r="I20" s="37" t="s">
        <v>400</v>
      </c>
      <c r="J20" s="38" t="s">
        <v>401</v>
      </c>
      <c r="K20" s="36"/>
      <c r="L20" s="36"/>
      <c r="M20" s="39"/>
      <c r="N20" s="40">
        <v>60000</v>
      </c>
      <c r="O20" s="41">
        <v>0.24</v>
      </c>
      <c r="P20" s="43">
        <v>14400</v>
      </c>
    </row>
    <row r="21" spans="1:16" ht="39.75" thickBot="1" x14ac:dyDescent="0.3">
      <c r="A21" s="31" t="s">
        <v>391</v>
      </c>
      <c r="B21" s="31">
        <v>2020</v>
      </c>
      <c r="C21" s="31" t="s">
        <v>370</v>
      </c>
      <c r="D21" s="31">
        <v>23</v>
      </c>
      <c r="E21" s="32">
        <v>1</v>
      </c>
      <c r="F21" s="33">
        <v>28</v>
      </c>
      <c r="G21" s="34">
        <v>44011</v>
      </c>
      <c r="H21" s="33" t="s">
        <v>402</v>
      </c>
      <c r="I21" s="37" t="s">
        <v>85</v>
      </c>
      <c r="J21" s="38" t="s">
        <v>375</v>
      </c>
      <c r="K21" s="36"/>
      <c r="L21" s="36"/>
      <c r="M21" s="39"/>
      <c r="N21" s="40">
        <v>65000</v>
      </c>
      <c r="O21" s="41">
        <v>0.17</v>
      </c>
      <c r="P21" s="43">
        <v>11050</v>
      </c>
    </row>
    <row r="22" spans="1:16" ht="27" thickBot="1" x14ac:dyDescent="0.3">
      <c r="A22" s="31" t="s">
        <v>37</v>
      </c>
      <c r="B22" s="31">
        <v>2020</v>
      </c>
      <c r="C22" s="31" t="s">
        <v>370</v>
      </c>
      <c r="D22" s="31">
        <v>15</v>
      </c>
      <c r="E22" s="32">
        <v>2</v>
      </c>
      <c r="F22" s="33"/>
      <c r="G22" s="32"/>
      <c r="H22" s="33" t="s">
        <v>403</v>
      </c>
      <c r="I22" s="37" t="s">
        <v>404</v>
      </c>
      <c r="J22" s="38" t="s">
        <v>364</v>
      </c>
      <c r="K22" s="36"/>
      <c r="L22" s="36"/>
      <c r="M22" s="39"/>
      <c r="N22" s="40">
        <v>170000</v>
      </c>
      <c r="O22" s="41">
        <v>0.24</v>
      </c>
      <c r="P22" s="43">
        <v>40800</v>
      </c>
    </row>
    <row r="23" spans="1:16" ht="27" thickBot="1" x14ac:dyDescent="0.3">
      <c r="A23" s="31" t="s">
        <v>34</v>
      </c>
      <c r="B23" s="31">
        <v>2020</v>
      </c>
      <c r="C23" s="31" t="s">
        <v>362</v>
      </c>
      <c r="D23" s="31">
        <v>14</v>
      </c>
      <c r="E23" s="32">
        <v>6</v>
      </c>
      <c r="F23" s="33">
        <v>30</v>
      </c>
      <c r="G23" s="34">
        <v>43951</v>
      </c>
      <c r="H23" s="33" t="s">
        <v>405</v>
      </c>
      <c r="I23" s="37" t="s">
        <v>270</v>
      </c>
      <c r="J23" s="38" t="s">
        <v>406</v>
      </c>
      <c r="K23" s="36"/>
      <c r="L23" s="36"/>
      <c r="M23" s="39"/>
      <c r="N23" s="40">
        <v>65000</v>
      </c>
      <c r="O23" s="41">
        <v>0.15</v>
      </c>
      <c r="P23" s="43">
        <v>9750</v>
      </c>
    </row>
    <row r="24" spans="1:16" ht="27" thickBot="1" x14ac:dyDescent="0.3">
      <c r="A24" s="31" t="s">
        <v>37</v>
      </c>
      <c r="B24" s="31">
        <v>2020</v>
      </c>
      <c r="C24" s="31" t="s">
        <v>370</v>
      </c>
      <c r="D24" s="31">
        <v>14</v>
      </c>
      <c r="E24" s="32">
        <v>1</v>
      </c>
      <c r="F24" s="33">
        <v>28</v>
      </c>
      <c r="G24" s="34">
        <v>43950</v>
      </c>
      <c r="H24" s="33" t="s">
        <v>407</v>
      </c>
      <c r="I24" s="37" t="s">
        <v>85</v>
      </c>
      <c r="J24" s="38" t="s">
        <v>408</v>
      </c>
      <c r="K24" s="36"/>
      <c r="L24" s="36"/>
      <c r="M24" s="39"/>
      <c r="N24" s="40">
        <v>75000</v>
      </c>
      <c r="O24" s="41">
        <v>0.1</v>
      </c>
      <c r="P24" s="43">
        <v>7500</v>
      </c>
    </row>
  </sheetData>
  <autoFilter ref="A2:P24" xr:uid="{B607F33D-7513-4A9E-9D2F-29A59D0ECAE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E085-0AF3-4847-AC1F-1FAA045F7B9D}">
  <dimension ref="A1:AF149"/>
  <sheetViews>
    <sheetView topLeftCell="A107" zoomScaleNormal="100" workbookViewId="0">
      <selection activeCell="D134" sqref="D134"/>
    </sheetView>
  </sheetViews>
  <sheetFormatPr defaultRowHeight="12.75" customHeight="1" x14ac:dyDescent="0.25"/>
  <cols>
    <col min="1" max="1" width="19.140625" style="15" bestFit="1" customWidth="1"/>
    <col min="2" max="2" width="16.28515625" style="15" bestFit="1" customWidth="1"/>
    <col min="3" max="4" width="7.5703125" style="15" bestFit="1" customWidth="1"/>
    <col min="5" max="5" width="6.5703125" style="15" bestFit="1" customWidth="1"/>
    <col min="6" max="6" width="11.28515625" style="15" bestFit="1" customWidth="1"/>
    <col min="7" max="7" width="6" style="15" bestFit="1" customWidth="1"/>
    <col min="8" max="9" width="10" style="15" bestFit="1" customWidth="1"/>
    <col min="10" max="10" width="11.28515625" style="15" bestFit="1" customWidth="1"/>
    <col min="11" max="16" width="10.7109375" style="15" bestFit="1" customWidth="1"/>
    <col min="17" max="18" width="9.7109375" style="15" bestFit="1" customWidth="1"/>
    <col min="19" max="25" width="10.7109375" style="15" bestFit="1" customWidth="1"/>
    <col min="26" max="27" width="9.7109375" style="15" bestFit="1" customWidth="1"/>
    <col min="28" max="31" width="10.7109375" style="15" bestFit="1" customWidth="1"/>
    <col min="32" max="32" width="11.28515625" style="15" bestFit="1" customWidth="1"/>
    <col min="33" max="16384" width="9.140625" style="15"/>
  </cols>
  <sheetData>
    <row r="1" spans="1:14" ht="12.75" customHeight="1" x14ac:dyDescent="0.25">
      <c r="A1" s="79" t="s">
        <v>338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ht="12.75" customHeight="1" x14ac:dyDescent="0.25">
      <c r="A2" s="80" t="s">
        <v>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ht="12.75" customHeight="1" x14ac:dyDescent="0.25">
      <c r="A3" s="80" t="s">
        <v>337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4" ht="12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12.75" customHeight="1" x14ac:dyDescent="0.25">
      <c r="A5" s="19" t="s">
        <v>38</v>
      </c>
      <c r="B5" s="19" t="s">
        <v>336</v>
      </c>
      <c r="C5" s="19" t="s">
        <v>335</v>
      </c>
      <c r="D5" s="19" t="s">
        <v>334</v>
      </c>
      <c r="E5" s="19" t="s">
        <v>333</v>
      </c>
      <c r="F5" s="19" t="s">
        <v>39</v>
      </c>
      <c r="G5" s="19" t="s">
        <v>332</v>
      </c>
      <c r="H5" s="19" t="s">
        <v>331</v>
      </c>
      <c r="I5" s="19" t="s">
        <v>330</v>
      </c>
      <c r="J5" s="19" t="s">
        <v>160</v>
      </c>
      <c r="K5" s="19" t="s">
        <v>329</v>
      </c>
      <c r="L5" s="19" t="s">
        <v>156</v>
      </c>
      <c r="M5" s="19" t="s">
        <v>328</v>
      </c>
      <c r="N5" s="16"/>
    </row>
    <row r="6" spans="1:14" ht="12.75" customHeight="1" x14ac:dyDescent="0.25">
      <c r="A6" s="17" t="s">
        <v>229</v>
      </c>
      <c r="B6" s="17" t="s">
        <v>228</v>
      </c>
      <c r="C6" s="17" t="s">
        <v>157</v>
      </c>
      <c r="D6" s="17" t="s">
        <v>227</v>
      </c>
      <c r="E6" s="18">
        <v>43801</v>
      </c>
      <c r="F6" s="18">
        <v>43831</v>
      </c>
      <c r="G6" s="17"/>
      <c r="H6" s="18">
        <v>43847</v>
      </c>
      <c r="I6" s="17">
        <v>18000</v>
      </c>
      <c r="J6" s="17">
        <v>18000</v>
      </c>
      <c r="K6" s="17">
        <v>0</v>
      </c>
      <c r="L6" s="17" t="s">
        <v>156</v>
      </c>
      <c r="M6" s="17" t="s">
        <v>42</v>
      </c>
      <c r="N6" s="16"/>
    </row>
    <row r="7" spans="1:14" ht="12.75" customHeight="1" x14ac:dyDescent="0.25">
      <c r="A7" s="17" t="s">
        <v>226</v>
      </c>
      <c r="B7" s="17" t="s">
        <v>225</v>
      </c>
      <c r="C7" s="17" t="s">
        <v>157</v>
      </c>
      <c r="D7" s="17" t="s">
        <v>224</v>
      </c>
      <c r="E7" s="18">
        <v>43801</v>
      </c>
      <c r="F7" s="18">
        <v>43815</v>
      </c>
      <c r="G7" s="17"/>
      <c r="H7" s="18">
        <v>43852</v>
      </c>
      <c r="I7" s="17">
        <v>12600</v>
      </c>
      <c r="J7" s="17">
        <v>12600</v>
      </c>
      <c r="K7" s="17">
        <v>0</v>
      </c>
      <c r="L7" s="17" t="s">
        <v>156</v>
      </c>
      <c r="M7" s="17" t="s">
        <v>42</v>
      </c>
      <c r="N7" s="16"/>
    </row>
    <row r="8" spans="1:14" ht="12.75" customHeight="1" x14ac:dyDescent="0.25">
      <c r="A8" s="17" t="s">
        <v>223</v>
      </c>
      <c r="B8" s="17" t="s">
        <v>222</v>
      </c>
      <c r="C8" s="17" t="s">
        <v>157</v>
      </c>
      <c r="D8" s="17" t="s">
        <v>221</v>
      </c>
      <c r="E8" s="18">
        <v>43801</v>
      </c>
      <c r="F8" s="18">
        <v>43831</v>
      </c>
      <c r="G8" s="17"/>
      <c r="H8" s="18">
        <v>43819</v>
      </c>
      <c r="I8" s="17">
        <v>13500</v>
      </c>
      <c r="J8" s="17">
        <v>13500</v>
      </c>
      <c r="K8" s="17">
        <v>0</v>
      </c>
      <c r="L8" s="17" t="s">
        <v>156</v>
      </c>
      <c r="M8" s="17" t="s">
        <v>42</v>
      </c>
      <c r="N8" s="16"/>
    </row>
    <row r="9" spans="1:14" ht="12.75" customHeight="1" x14ac:dyDescent="0.25">
      <c r="A9" s="17" t="s">
        <v>220</v>
      </c>
      <c r="B9" s="17" t="s">
        <v>219</v>
      </c>
      <c r="C9" s="17" t="s">
        <v>157</v>
      </c>
      <c r="D9" s="17" t="s">
        <v>218</v>
      </c>
      <c r="E9" s="18">
        <v>43802</v>
      </c>
      <c r="F9" s="18">
        <v>43809</v>
      </c>
      <c r="G9" s="17"/>
      <c r="H9" s="18">
        <v>43810</v>
      </c>
      <c r="I9" s="17">
        <v>8400</v>
      </c>
      <c r="J9" s="17">
        <v>8400</v>
      </c>
      <c r="K9" s="17">
        <v>0</v>
      </c>
      <c r="L9" s="17" t="s">
        <v>156</v>
      </c>
      <c r="M9" s="17" t="s">
        <v>42</v>
      </c>
      <c r="N9" s="16"/>
    </row>
    <row r="10" spans="1:14" ht="12.75" customHeight="1" x14ac:dyDescent="0.25">
      <c r="A10" s="17" t="s">
        <v>239</v>
      </c>
      <c r="B10" s="17" t="s">
        <v>238</v>
      </c>
      <c r="C10" s="17" t="s">
        <v>230</v>
      </c>
      <c r="D10" s="17" t="s">
        <v>237</v>
      </c>
      <c r="E10" s="18">
        <v>43804</v>
      </c>
      <c r="F10" s="17"/>
      <c r="G10" s="17"/>
      <c r="H10" s="18">
        <v>43805</v>
      </c>
      <c r="I10" s="17">
        <v>-1440</v>
      </c>
      <c r="J10" s="17">
        <v>-1440</v>
      </c>
      <c r="K10" s="17">
        <v>0</v>
      </c>
      <c r="L10" s="17" t="s">
        <v>159</v>
      </c>
      <c r="M10" s="17" t="s">
        <v>42</v>
      </c>
      <c r="N10" s="16"/>
    </row>
    <row r="11" spans="1:14" ht="12.75" customHeight="1" x14ac:dyDescent="0.25">
      <c r="A11" s="17" t="s">
        <v>217</v>
      </c>
      <c r="B11" s="17" t="s">
        <v>216</v>
      </c>
      <c r="C11" s="17" t="s">
        <v>157</v>
      </c>
      <c r="D11" s="17" t="s">
        <v>215</v>
      </c>
      <c r="E11" s="18">
        <v>43808</v>
      </c>
      <c r="F11" s="18">
        <v>43838</v>
      </c>
      <c r="G11" s="17"/>
      <c r="H11" s="18">
        <v>43896</v>
      </c>
      <c r="I11" s="17">
        <v>13200</v>
      </c>
      <c r="J11" s="17">
        <v>13200</v>
      </c>
      <c r="K11" s="17">
        <v>0</v>
      </c>
      <c r="L11" s="17" t="s">
        <v>158</v>
      </c>
      <c r="M11" s="17" t="s">
        <v>42</v>
      </c>
      <c r="N11" s="16"/>
    </row>
    <row r="12" spans="1:14" ht="12.75" customHeight="1" x14ac:dyDescent="0.25">
      <c r="A12" s="17" t="s">
        <v>214</v>
      </c>
      <c r="B12" s="17" t="s">
        <v>213</v>
      </c>
      <c r="C12" s="17" t="s">
        <v>157</v>
      </c>
      <c r="D12" s="17" t="s">
        <v>88</v>
      </c>
      <c r="E12" s="18">
        <v>43808</v>
      </c>
      <c r="F12" s="18">
        <v>43838</v>
      </c>
      <c r="G12" s="17"/>
      <c r="H12" s="18">
        <v>43819</v>
      </c>
      <c r="I12" s="17">
        <v>16800</v>
      </c>
      <c r="J12" s="17">
        <v>16800</v>
      </c>
      <c r="K12" s="17">
        <v>0</v>
      </c>
      <c r="L12" s="17" t="s">
        <v>158</v>
      </c>
      <c r="M12" s="17" t="s">
        <v>42</v>
      </c>
      <c r="N12" s="16"/>
    </row>
    <row r="13" spans="1:14" ht="12.75" customHeight="1" x14ac:dyDescent="0.25">
      <c r="A13" s="17" t="s">
        <v>212</v>
      </c>
      <c r="B13" s="17" t="s">
        <v>211</v>
      </c>
      <c r="C13" s="17" t="s">
        <v>157</v>
      </c>
      <c r="D13" s="17" t="s">
        <v>191</v>
      </c>
      <c r="E13" s="18">
        <v>43815</v>
      </c>
      <c r="F13" s="18">
        <v>43845</v>
      </c>
      <c r="G13" s="17"/>
      <c r="H13" s="18">
        <v>43840</v>
      </c>
      <c r="I13" s="17">
        <v>19008</v>
      </c>
      <c r="J13" s="17">
        <v>19008</v>
      </c>
      <c r="K13" s="17">
        <v>0</v>
      </c>
      <c r="L13" s="17" t="s">
        <v>156</v>
      </c>
      <c r="M13" s="17" t="s">
        <v>42</v>
      </c>
      <c r="N13" s="16"/>
    </row>
    <row r="14" spans="1:14" ht="12.75" customHeight="1" x14ac:dyDescent="0.25">
      <c r="A14" s="17" t="s">
        <v>210</v>
      </c>
      <c r="B14" s="17" t="s">
        <v>209</v>
      </c>
      <c r="C14" s="17" t="s">
        <v>157</v>
      </c>
      <c r="D14" s="17" t="s">
        <v>191</v>
      </c>
      <c r="E14" s="18">
        <v>43815</v>
      </c>
      <c r="F14" s="18">
        <v>43845</v>
      </c>
      <c r="G14" s="17"/>
      <c r="H14" s="18">
        <v>43840</v>
      </c>
      <c r="I14" s="17">
        <v>16200</v>
      </c>
      <c r="J14" s="17">
        <v>16200</v>
      </c>
      <c r="K14" s="17">
        <v>0</v>
      </c>
      <c r="L14" s="17" t="s">
        <v>156</v>
      </c>
      <c r="M14" s="17" t="s">
        <v>42</v>
      </c>
      <c r="N14" s="16"/>
    </row>
    <row r="15" spans="1:14" ht="12.75" customHeight="1" x14ac:dyDescent="0.25">
      <c r="A15" s="17" t="s">
        <v>327</v>
      </c>
      <c r="B15" s="17" t="s">
        <v>322</v>
      </c>
      <c r="C15" s="17" t="s">
        <v>157</v>
      </c>
      <c r="D15" s="17" t="s">
        <v>148</v>
      </c>
      <c r="E15" s="18">
        <v>43816</v>
      </c>
      <c r="F15" s="18">
        <v>43846</v>
      </c>
      <c r="G15" s="17"/>
      <c r="H15" s="18">
        <v>43819</v>
      </c>
      <c r="I15" s="17">
        <v>4023.55</v>
      </c>
      <c r="J15" s="17">
        <v>4023.55</v>
      </c>
      <c r="K15" s="17">
        <v>0</v>
      </c>
      <c r="L15" s="17" t="s">
        <v>159</v>
      </c>
      <c r="M15" s="17" t="s">
        <v>339</v>
      </c>
      <c r="N15" s="16"/>
    </row>
    <row r="16" spans="1:14" ht="12.75" customHeight="1" x14ac:dyDescent="0.25">
      <c r="A16" s="17" t="s">
        <v>208</v>
      </c>
      <c r="B16" s="17" t="s">
        <v>207</v>
      </c>
      <c r="C16" s="17" t="s">
        <v>157</v>
      </c>
      <c r="D16" s="17" t="s">
        <v>206</v>
      </c>
      <c r="E16" s="18">
        <v>43816</v>
      </c>
      <c r="F16" s="18">
        <v>43846</v>
      </c>
      <c r="G16" s="17"/>
      <c r="H16" s="18">
        <v>43853</v>
      </c>
      <c r="I16" s="17">
        <v>9000</v>
      </c>
      <c r="J16" s="17">
        <v>9000</v>
      </c>
      <c r="K16" s="17">
        <v>0</v>
      </c>
      <c r="L16" s="17" t="s">
        <v>158</v>
      </c>
      <c r="M16" s="17" t="s">
        <v>42</v>
      </c>
      <c r="N16" s="16"/>
    </row>
    <row r="17" spans="1:14" ht="12.75" customHeight="1" x14ac:dyDescent="0.25">
      <c r="A17" s="17" t="s">
        <v>326</v>
      </c>
      <c r="B17" s="17" t="s">
        <v>293</v>
      </c>
      <c r="C17" s="17" t="s">
        <v>157</v>
      </c>
      <c r="D17" s="17" t="s">
        <v>72</v>
      </c>
      <c r="E17" s="18">
        <v>43830</v>
      </c>
      <c r="F17" s="18">
        <v>43860</v>
      </c>
      <c r="G17" s="17"/>
      <c r="H17" s="18">
        <v>43843</v>
      </c>
      <c r="I17" s="17">
        <v>600</v>
      </c>
      <c r="J17" s="17">
        <v>0</v>
      </c>
      <c r="K17" s="17">
        <v>0</v>
      </c>
      <c r="L17" s="17" t="s">
        <v>159</v>
      </c>
      <c r="M17" s="17" t="s">
        <v>153</v>
      </c>
      <c r="N17" s="16"/>
    </row>
    <row r="18" spans="1:14" ht="12.75" customHeight="1" x14ac:dyDescent="0.25">
      <c r="A18" s="17" t="s">
        <v>325</v>
      </c>
      <c r="B18" s="17" t="s">
        <v>324</v>
      </c>
      <c r="C18" s="17" t="s">
        <v>157</v>
      </c>
      <c r="D18" s="17" t="s">
        <v>136</v>
      </c>
      <c r="E18" s="18">
        <v>43830</v>
      </c>
      <c r="F18" s="18">
        <v>43860</v>
      </c>
      <c r="G18" s="17"/>
      <c r="H18" s="18">
        <v>43872</v>
      </c>
      <c r="I18" s="17">
        <v>6900</v>
      </c>
      <c r="J18" s="17">
        <v>6900</v>
      </c>
      <c r="K18" s="17">
        <v>0</v>
      </c>
      <c r="L18" s="17" t="s">
        <v>159</v>
      </c>
      <c r="M18" s="17" t="s">
        <v>339</v>
      </c>
      <c r="N18" s="16"/>
    </row>
    <row r="19" spans="1:14" ht="12.75" customHeight="1" x14ac:dyDescent="0.25">
      <c r="A19" s="17" t="s">
        <v>323</v>
      </c>
      <c r="B19" s="17" t="s">
        <v>322</v>
      </c>
      <c r="C19" s="17" t="s">
        <v>157</v>
      </c>
      <c r="D19" s="17" t="s">
        <v>148</v>
      </c>
      <c r="E19" s="18">
        <v>43830</v>
      </c>
      <c r="F19" s="18">
        <v>43860</v>
      </c>
      <c r="G19" s="17"/>
      <c r="H19" s="18">
        <v>43866</v>
      </c>
      <c r="I19" s="17">
        <v>5029.4399999999996</v>
      </c>
      <c r="J19" s="17">
        <v>5029.4399999999996</v>
      </c>
      <c r="K19" s="17">
        <v>0</v>
      </c>
      <c r="L19" s="17" t="s">
        <v>159</v>
      </c>
      <c r="M19" s="17" t="s">
        <v>339</v>
      </c>
      <c r="N19" s="16"/>
    </row>
    <row r="20" spans="1:14" ht="12.75" customHeight="1" x14ac:dyDescent="0.25">
      <c r="A20" s="17" t="s">
        <v>321</v>
      </c>
      <c r="B20" s="17" t="s">
        <v>320</v>
      </c>
      <c r="C20" s="17" t="s">
        <v>157</v>
      </c>
      <c r="D20" s="17" t="s">
        <v>102</v>
      </c>
      <c r="E20" s="18">
        <v>43830</v>
      </c>
      <c r="F20" s="18">
        <v>43860</v>
      </c>
      <c r="G20" s="17"/>
      <c r="H20" s="18">
        <v>43866</v>
      </c>
      <c r="I20" s="17">
        <v>10200</v>
      </c>
      <c r="J20" s="17">
        <v>10200</v>
      </c>
      <c r="K20" s="17">
        <v>0</v>
      </c>
      <c r="L20" s="17" t="s">
        <v>159</v>
      </c>
      <c r="M20" s="17" t="s">
        <v>339</v>
      </c>
      <c r="N20" s="16"/>
    </row>
    <row r="21" spans="1:14" ht="12.75" customHeight="1" x14ac:dyDescent="0.25">
      <c r="A21" s="17" t="s">
        <v>319</v>
      </c>
      <c r="B21" s="17" t="s">
        <v>318</v>
      </c>
      <c r="C21" s="17" t="s">
        <v>157</v>
      </c>
      <c r="D21" s="17" t="s">
        <v>102</v>
      </c>
      <c r="E21" s="18">
        <v>43830</v>
      </c>
      <c r="F21" s="18">
        <v>43860</v>
      </c>
      <c r="G21" s="17"/>
      <c r="H21" s="18">
        <v>43866</v>
      </c>
      <c r="I21" s="17">
        <v>9600</v>
      </c>
      <c r="J21" s="17">
        <v>9600</v>
      </c>
      <c r="K21" s="17">
        <v>0</v>
      </c>
      <c r="L21" s="17" t="s">
        <v>159</v>
      </c>
      <c r="M21" s="17" t="s">
        <v>339</v>
      </c>
      <c r="N21" s="16"/>
    </row>
    <row r="22" spans="1:14" ht="12.75" customHeight="1" x14ac:dyDescent="0.25">
      <c r="A22" s="17" t="s">
        <v>317</v>
      </c>
      <c r="B22" s="17" t="s">
        <v>316</v>
      </c>
      <c r="C22" s="17" t="s">
        <v>157</v>
      </c>
      <c r="D22" s="17" t="s">
        <v>102</v>
      </c>
      <c r="E22" s="18">
        <v>43830</v>
      </c>
      <c r="F22" s="18">
        <v>43860</v>
      </c>
      <c r="G22" s="17"/>
      <c r="H22" s="18">
        <v>43866</v>
      </c>
      <c r="I22" s="17">
        <v>8700</v>
      </c>
      <c r="J22" s="17">
        <v>8700</v>
      </c>
      <c r="K22" s="17">
        <v>0</v>
      </c>
      <c r="L22" s="17" t="s">
        <v>159</v>
      </c>
      <c r="M22" s="17" t="s">
        <v>339</v>
      </c>
      <c r="N22" s="16"/>
    </row>
    <row r="23" spans="1:14" ht="12.75" customHeight="1" x14ac:dyDescent="0.25">
      <c r="A23" s="17" t="s">
        <v>315</v>
      </c>
      <c r="B23" s="17" t="s">
        <v>314</v>
      </c>
      <c r="C23" s="17" t="s">
        <v>157</v>
      </c>
      <c r="D23" s="17" t="s">
        <v>102</v>
      </c>
      <c r="E23" s="18">
        <v>43830</v>
      </c>
      <c r="F23" s="18">
        <v>43860</v>
      </c>
      <c r="G23" s="17"/>
      <c r="H23" s="18">
        <v>43866</v>
      </c>
      <c r="I23" s="17">
        <v>10800</v>
      </c>
      <c r="J23" s="17">
        <v>10800</v>
      </c>
      <c r="K23" s="17">
        <v>0</v>
      </c>
      <c r="L23" s="17" t="s">
        <v>159</v>
      </c>
      <c r="M23" s="17" t="s">
        <v>339</v>
      </c>
      <c r="N23" s="16"/>
    </row>
    <row r="24" spans="1:14" ht="12.75" customHeight="1" x14ac:dyDescent="0.25">
      <c r="A24" s="17" t="s">
        <v>313</v>
      </c>
      <c r="B24" s="17" t="s">
        <v>312</v>
      </c>
      <c r="C24" s="17" t="s">
        <v>157</v>
      </c>
      <c r="D24" s="17" t="s">
        <v>145</v>
      </c>
      <c r="E24" s="18">
        <v>43830</v>
      </c>
      <c r="F24" s="18">
        <v>43860</v>
      </c>
      <c r="G24" s="17"/>
      <c r="H24" s="18">
        <v>43866</v>
      </c>
      <c r="I24" s="17">
        <v>9120</v>
      </c>
      <c r="J24" s="17">
        <v>9120</v>
      </c>
      <c r="K24" s="17">
        <v>0</v>
      </c>
      <c r="L24" s="17" t="s">
        <v>159</v>
      </c>
      <c r="M24" s="17" t="s">
        <v>339</v>
      </c>
      <c r="N24" s="16"/>
    </row>
    <row r="25" spans="1:14" ht="12.75" customHeight="1" x14ac:dyDescent="0.25">
      <c r="A25" s="17" t="s">
        <v>311</v>
      </c>
      <c r="B25" s="17" t="s">
        <v>310</v>
      </c>
      <c r="C25" s="17" t="s">
        <v>157</v>
      </c>
      <c r="D25" s="17" t="s">
        <v>263</v>
      </c>
      <c r="E25" s="18">
        <v>43830</v>
      </c>
      <c r="F25" s="18">
        <v>43860</v>
      </c>
      <c r="G25" s="17"/>
      <c r="H25" s="18">
        <v>43865</v>
      </c>
      <c r="I25" s="17">
        <v>20532.599999999999</v>
      </c>
      <c r="J25" s="17">
        <v>20532.599999999999</v>
      </c>
      <c r="K25" s="17">
        <v>0</v>
      </c>
      <c r="L25" s="17" t="s">
        <v>159</v>
      </c>
      <c r="M25" s="17" t="s">
        <v>339</v>
      </c>
      <c r="N25" s="16"/>
    </row>
    <row r="26" spans="1:14" ht="12.75" customHeight="1" x14ac:dyDescent="0.25">
      <c r="A26" s="17" t="s">
        <v>309</v>
      </c>
      <c r="B26" s="17" t="s">
        <v>308</v>
      </c>
      <c r="C26" s="17" t="s">
        <v>157</v>
      </c>
      <c r="D26" s="17" t="s">
        <v>270</v>
      </c>
      <c r="E26" s="18">
        <v>43830</v>
      </c>
      <c r="F26" s="18">
        <v>43860</v>
      </c>
      <c r="G26" s="17"/>
      <c r="H26" s="18">
        <v>43861</v>
      </c>
      <c r="I26" s="17">
        <v>10080</v>
      </c>
      <c r="J26" s="17">
        <v>10080</v>
      </c>
      <c r="K26" s="17">
        <v>0</v>
      </c>
      <c r="L26" s="17" t="s">
        <v>159</v>
      </c>
      <c r="M26" s="17" t="s">
        <v>339</v>
      </c>
      <c r="N26" s="16"/>
    </row>
    <row r="27" spans="1:14" ht="12.75" customHeight="1" x14ac:dyDescent="0.25">
      <c r="A27" s="17" t="s">
        <v>307</v>
      </c>
      <c r="B27" s="17" t="s">
        <v>306</v>
      </c>
      <c r="C27" s="17" t="s">
        <v>157</v>
      </c>
      <c r="D27" s="17" t="s">
        <v>281</v>
      </c>
      <c r="E27" s="18">
        <v>43830</v>
      </c>
      <c r="F27" s="18">
        <v>43860</v>
      </c>
      <c r="G27" s="17"/>
      <c r="H27" s="18">
        <v>43859</v>
      </c>
      <c r="I27" s="17">
        <v>16354.4</v>
      </c>
      <c r="J27" s="17">
        <v>16354.4</v>
      </c>
      <c r="K27" s="17">
        <v>0</v>
      </c>
      <c r="L27" s="17" t="s">
        <v>159</v>
      </c>
      <c r="M27" s="17" t="s">
        <v>339</v>
      </c>
      <c r="N27" s="16"/>
    </row>
    <row r="28" spans="1:14" ht="12.75" customHeight="1" x14ac:dyDescent="0.25">
      <c r="A28" s="17" t="s">
        <v>305</v>
      </c>
      <c r="B28" s="17" t="s">
        <v>304</v>
      </c>
      <c r="C28" s="17" t="s">
        <v>157</v>
      </c>
      <c r="D28" s="17" t="s">
        <v>97</v>
      </c>
      <c r="E28" s="18">
        <v>43830</v>
      </c>
      <c r="F28" s="18">
        <v>43860</v>
      </c>
      <c r="G28" s="17"/>
      <c r="H28" s="18">
        <v>43854</v>
      </c>
      <c r="I28" s="17">
        <v>11520</v>
      </c>
      <c r="J28" s="17">
        <v>11520</v>
      </c>
      <c r="K28" s="17">
        <v>0</v>
      </c>
      <c r="L28" s="17" t="s">
        <v>159</v>
      </c>
      <c r="M28" s="17" t="s">
        <v>339</v>
      </c>
      <c r="N28" s="16"/>
    </row>
    <row r="29" spans="1:14" ht="12.75" customHeight="1" x14ac:dyDescent="0.25">
      <c r="A29" s="17" t="s">
        <v>303</v>
      </c>
      <c r="B29" s="17" t="s">
        <v>302</v>
      </c>
      <c r="C29" s="17" t="s">
        <v>157</v>
      </c>
      <c r="D29" s="17" t="s">
        <v>94</v>
      </c>
      <c r="E29" s="18">
        <v>43830</v>
      </c>
      <c r="F29" s="18">
        <v>43860</v>
      </c>
      <c r="G29" s="17"/>
      <c r="H29" s="18">
        <v>43861</v>
      </c>
      <c r="I29" s="17">
        <v>13050</v>
      </c>
      <c r="J29" s="17">
        <v>13050</v>
      </c>
      <c r="K29" s="17">
        <v>0</v>
      </c>
      <c r="L29" s="17" t="s">
        <v>159</v>
      </c>
      <c r="M29" s="17" t="s">
        <v>339</v>
      </c>
      <c r="N29" s="16"/>
    </row>
    <row r="30" spans="1:14" ht="12.75" customHeight="1" x14ac:dyDescent="0.25">
      <c r="A30" s="17" t="s">
        <v>301</v>
      </c>
      <c r="B30" s="17" t="s">
        <v>300</v>
      </c>
      <c r="C30" s="17" t="s">
        <v>157</v>
      </c>
      <c r="D30" s="17" t="s">
        <v>240</v>
      </c>
      <c r="E30" s="18">
        <v>43830</v>
      </c>
      <c r="F30" s="18">
        <v>43860</v>
      </c>
      <c r="G30" s="17"/>
      <c r="H30" s="18">
        <v>43844</v>
      </c>
      <c r="I30" s="17">
        <v>1080</v>
      </c>
      <c r="J30" s="17">
        <v>1080</v>
      </c>
      <c r="K30" s="17">
        <v>0</v>
      </c>
      <c r="L30" s="17" t="s">
        <v>159</v>
      </c>
      <c r="M30" s="17" t="s">
        <v>339</v>
      </c>
      <c r="N30" s="16"/>
    </row>
    <row r="31" spans="1:14" ht="12.75" customHeight="1" x14ac:dyDescent="0.25">
      <c r="A31" s="17" t="s">
        <v>299</v>
      </c>
      <c r="B31" s="17" t="s">
        <v>298</v>
      </c>
      <c r="C31" s="17" t="s">
        <v>157</v>
      </c>
      <c r="D31" s="17" t="s">
        <v>240</v>
      </c>
      <c r="E31" s="18">
        <v>43830</v>
      </c>
      <c r="F31" s="18">
        <v>43860</v>
      </c>
      <c r="G31" s="17"/>
      <c r="H31" s="18">
        <v>43844</v>
      </c>
      <c r="I31" s="17">
        <v>1980</v>
      </c>
      <c r="J31" s="17">
        <v>1980</v>
      </c>
      <c r="K31" s="17">
        <v>0</v>
      </c>
      <c r="L31" s="17" t="s">
        <v>159</v>
      </c>
      <c r="M31" s="17" t="s">
        <v>339</v>
      </c>
      <c r="N31" s="16"/>
    </row>
    <row r="32" spans="1:14" ht="12.75" customHeight="1" x14ac:dyDescent="0.25">
      <c r="A32" s="17" t="s">
        <v>297</v>
      </c>
      <c r="B32" s="17" t="s">
        <v>296</v>
      </c>
      <c r="C32" s="17" t="s">
        <v>157</v>
      </c>
      <c r="D32" s="17" t="s">
        <v>240</v>
      </c>
      <c r="E32" s="18">
        <v>43830</v>
      </c>
      <c r="F32" s="18">
        <v>43860</v>
      </c>
      <c r="G32" s="17"/>
      <c r="H32" s="18">
        <v>43844</v>
      </c>
      <c r="I32" s="17">
        <v>1260</v>
      </c>
      <c r="J32" s="17">
        <v>1260</v>
      </c>
      <c r="K32" s="17">
        <v>0</v>
      </c>
      <c r="L32" s="17" t="s">
        <v>159</v>
      </c>
      <c r="M32" s="17" t="s">
        <v>339</v>
      </c>
      <c r="N32" s="16"/>
    </row>
    <row r="33" spans="1:14" ht="12.75" customHeight="1" x14ac:dyDescent="0.25">
      <c r="A33" s="17" t="s">
        <v>203</v>
      </c>
      <c r="B33" s="17" t="s">
        <v>186</v>
      </c>
      <c r="C33" s="17" t="s">
        <v>157</v>
      </c>
      <c r="D33" s="17" t="s">
        <v>185</v>
      </c>
      <c r="E33" s="18">
        <v>43836</v>
      </c>
      <c r="F33" s="18">
        <v>43843</v>
      </c>
      <c r="G33" s="17"/>
      <c r="H33" s="18">
        <v>43853</v>
      </c>
      <c r="I33" s="17">
        <v>16200</v>
      </c>
      <c r="J33" s="17">
        <v>16200</v>
      </c>
      <c r="K33" s="17">
        <v>0</v>
      </c>
      <c r="L33" s="17" t="s">
        <v>158</v>
      </c>
      <c r="M33" s="17" t="s">
        <v>42</v>
      </c>
      <c r="N33" s="16"/>
    </row>
    <row r="34" spans="1:14" ht="12.75" customHeight="1" x14ac:dyDescent="0.25">
      <c r="A34" s="17" t="s">
        <v>202</v>
      </c>
      <c r="B34" s="17" t="s">
        <v>201</v>
      </c>
      <c r="C34" s="17" t="s">
        <v>157</v>
      </c>
      <c r="D34" s="17" t="s">
        <v>151</v>
      </c>
      <c r="E34" s="18">
        <v>43836</v>
      </c>
      <c r="F34" s="18">
        <v>43866</v>
      </c>
      <c r="G34" s="17"/>
      <c r="H34" s="18">
        <v>43860</v>
      </c>
      <c r="I34" s="17">
        <v>13500</v>
      </c>
      <c r="J34" s="17">
        <v>13500</v>
      </c>
      <c r="K34" s="17">
        <v>0</v>
      </c>
      <c r="L34" s="17" t="s">
        <v>158</v>
      </c>
      <c r="M34" s="17" t="s">
        <v>42</v>
      </c>
      <c r="N34" s="16"/>
    </row>
    <row r="35" spans="1:14" ht="12.75" customHeight="1" x14ac:dyDescent="0.25">
      <c r="A35" s="17" t="s">
        <v>90</v>
      </c>
      <c r="B35" s="17" t="s">
        <v>89</v>
      </c>
      <c r="C35" s="17" t="s">
        <v>157</v>
      </c>
      <c r="D35" s="17" t="s">
        <v>91</v>
      </c>
      <c r="E35" s="18">
        <v>43836</v>
      </c>
      <c r="F35" s="18">
        <v>43866</v>
      </c>
      <c r="G35" s="17"/>
      <c r="H35" s="17"/>
      <c r="I35" s="17">
        <v>4860</v>
      </c>
      <c r="J35" s="17">
        <v>0</v>
      </c>
      <c r="K35" s="17">
        <v>4860</v>
      </c>
      <c r="L35" s="17" t="s">
        <v>158</v>
      </c>
      <c r="M35" s="17" t="s">
        <v>42</v>
      </c>
      <c r="N35" s="16"/>
    </row>
    <row r="36" spans="1:14" ht="12.75" customHeight="1" x14ac:dyDescent="0.25">
      <c r="A36" s="17" t="s">
        <v>205</v>
      </c>
      <c r="B36" s="17" t="s">
        <v>204</v>
      </c>
      <c r="C36" s="17" t="s">
        <v>157</v>
      </c>
      <c r="D36" s="17">
        <v>3</v>
      </c>
      <c r="E36" s="18">
        <v>43839</v>
      </c>
      <c r="F36" s="18">
        <v>43869</v>
      </c>
      <c r="G36" s="17"/>
      <c r="H36" s="18">
        <v>43866</v>
      </c>
      <c r="I36" s="17">
        <v>18360</v>
      </c>
      <c r="J36" s="17">
        <v>18360</v>
      </c>
      <c r="K36" s="17">
        <v>0</v>
      </c>
      <c r="L36" s="17" t="s">
        <v>156</v>
      </c>
      <c r="M36" s="17" t="s">
        <v>42</v>
      </c>
      <c r="N36" s="16"/>
    </row>
    <row r="37" spans="1:14" ht="12.75" customHeight="1" x14ac:dyDescent="0.25">
      <c r="A37" s="17" t="s">
        <v>295</v>
      </c>
      <c r="B37" s="17" t="s">
        <v>286</v>
      </c>
      <c r="C37" s="17" t="s">
        <v>230</v>
      </c>
      <c r="D37" s="17" t="s">
        <v>72</v>
      </c>
      <c r="E37" s="18">
        <v>43843</v>
      </c>
      <c r="F37" s="17"/>
      <c r="G37" s="17"/>
      <c r="H37" s="18">
        <v>43843</v>
      </c>
      <c r="I37" s="17">
        <v>-600</v>
      </c>
      <c r="J37" s="17">
        <v>0</v>
      </c>
      <c r="K37" s="17">
        <v>0</v>
      </c>
      <c r="L37" s="17" t="s">
        <v>159</v>
      </c>
      <c r="M37" s="17" t="s">
        <v>153</v>
      </c>
      <c r="N37" s="16"/>
    </row>
    <row r="38" spans="1:14" ht="12.75" customHeight="1" x14ac:dyDescent="0.25">
      <c r="A38" s="17" t="s">
        <v>294</v>
      </c>
      <c r="B38" s="17" t="s">
        <v>293</v>
      </c>
      <c r="C38" s="17" t="s">
        <v>157</v>
      </c>
      <c r="D38" s="17" t="s">
        <v>72</v>
      </c>
      <c r="E38" s="18">
        <v>43843</v>
      </c>
      <c r="F38" s="18">
        <v>43873</v>
      </c>
      <c r="G38" s="17"/>
      <c r="H38" s="18">
        <v>43880</v>
      </c>
      <c r="I38" s="17">
        <v>500</v>
      </c>
      <c r="J38" s="17">
        <v>500</v>
      </c>
      <c r="K38" s="17">
        <v>0</v>
      </c>
      <c r="L38" s="17" t="s">
        <v>159</v>
      </c>
      <c r="M38" s="17" t="s">
        <v>153</v>
      </c>
      <c r="N38" s="16"/>
    </row>
    <row r="39" spans="1:14" ht="12.75" customHeight="1" x14ac:dyDescent="0.25">
      <c r="A39" s="17" t="s">
        <v>193</v>
      </c>
      <c r="B39" s="17" t="s">
        <v>192</v>
      </c>
      <c r="C39" s="17" t="s">
        <v>157</v>
      </c>
      <c r="D39" s="17" t="s">
        <v>191</v>
      </c>
      <c r="E39" s="18">
        <v>43843</v>
      </c>
      <c r="F39" s="18">
        <v>43873</v>
      </c>
      <c r="G39" s="17"/>
      <c r="H39" s="18">
        <v>43868</v>
      </c>
      <c r="I39" s="17">
        <v>19440</v>
      </c>
      <c r="J39" s="17">
        <v>19440</v>
      </c>
      <c r="K39" s="17">
        <v>0</v>
      </c>
      <c r="L39" s="17" t="s">
        <v>156</v>
      </c>
      <c r="M39" s="17" t="s">
        <v>42</v>
      </c>
      <c r="N39" s="16"/>
    </row>
    <row r="40" spans="1:14" ht="12.75" customHeight="1" x14ac:dyDescent="0.25">
      <c r="A40" s="17" t="s">
        <v>200</v>
      </c>
      <c r="B40" s="17" t="s">
        <v>199</v>
      </c>
      <c r="C40" s="17" t="s">
        <v>157</v>
      </c>
      <c r="D40" s="17" t="s">
        <v>151</v>
      </c>
      <c r="E40" s="18">
        <v>43844</v>
      </c>
      <c r="F40" s="18">
        <v>43874</v>
      </c>
      <c r="G40" s="17"/>
      <c r="H40" s="18">
        <v>43860</v>
      </c>
      <c r="I40" s="17">
        <v>14688</v>
      </c>
      <c r="J40" s="17">
        <v>14688</v>
      </c>
      <c r="K40" s="17">
        <v>0</v>
      </c>
      <c r="L40" s="17" t="s">
        <v>156</v>
      </c>
      <c r="M40" s="17" t="s">
        <v>42</v>
      </c>
      <c r="N40" s="16"/>
    </row>
    <row r="41" spans="1:14" ht="12.75" customHeight="1" x14ac:dyDescent="0.25">
      <c r="A41" s="17" t="s">
        <v>198</v>
      </c>
      <c r="B41" s="17" t="s">
        <v>197</v>
      </c>
      <c r="C41" s="17" t="s">
        <v>157</v>
      </c>
      <c r="D41" s="17" t="s">
        <v>194</v>
      </c>
      <c r="E41" s="18">
        <v>43844</v>
      </c>
      <c r="F41" s="18">
        <v>43851</v>
      </c>
      <c r="G41" s="17"/>
      <c r="H41" s="18">
        <v>43857</v>
      </c>
      <c r="I41" s="17">
        <v>3600</v>
      </c>
      <c r="J41" s="17">
        <v>3600</v>
      </c>
      <c r="K41" s="17">
        <v>0</v>
      </c>
      <c r="L41" s="17" t="s">
        <v>156</v>
      </c>
      <c r="M41" s="17" t="s">
        <v>42</v>
      </c>
      <c r="N41" s="16"/>
    </row>
    <row r="42" spans="1:14" ht="12.75" customHeight="1" x14ac:dyDescent="0.25">
      <c r="A42" s="17" t="s">
        <v>196</v>
      </c>
      <c r="B42" s="17" t="s">
        <v>195</v>
      </c>
      <c r="C42" s="17" t="s">
        <v>157</v>
      </c>
      <c r="D42" s="17" t="s">
        <v>194</v>
      </c>
      <c r="E42" s="18">
        <v>43844</v>
      </c>
      <c r="F42" s="18">
        <v>43851</v>
      </c>
      <c r="G42" s="17"/>
      <c r="H42" s="18">
        <v>43857</v>
      </c>
      <c r="I42" s="17">
        <v>3600</v>
      </c>
      <c r="J42" s="17">
        <v>3600</v>
      </c>
      <c r="K42" s="17">
        <v>0</v>
      </c>
      <c r="L42" s="17" t="s">
        <v>156</v>
      </c>
      <c r="M42" s="17" t="s">
        <v>42</v>
      </c>
      <c r="N42" s="16"/>
    </row>
    <row r="43" spans="1:14" ht="12.75" customHeight="1" x14ac:dyDescent="0.25">
      <c r="A43" s="17" t="s">
        <v>190</v>
      </c>
      <c r="B43" s="17" t="s">
        <v>189</v>
      </c>
      <c r="C43" s="17" t="s">
        <v>157</v>
      </c>
      <c r="D43" s="17" t="s">
        <v>188</v>
      </c>
      <c r="E43" s="18">
        <v>43844</v>
      </c>
      <c r="F43" s="18">
        <v>43874</v>
      </c>
      <c r="G43" s="17"/>
      <c r="H43" s="18">
        <v>43847</v>
      </c>
      <c r="I43" s="17">
        <v>16200</v>
      </c>
      <c r="J43" s="17">
        <v>16200</v>
      </c>
      <c r="K43" s="17">
        <v>0</v>
      </c>
      <c r="L43" s="17" t="s">
        <v>158</v>
      </c>
      <c r="M43" s="17" t="s">
        <v>42</v>
      </c>
      <c r="N43" s="16"/>
    </row>
    <row r="44" spans="1:14" ht="12.75" customHeight="1" x14ac:dyDescent="0.25">
      <c r="A44" s="17" t="s">
        <v>292</v>
      </c>
      <c r="B44" s="17" t="s">
        <v>286</v>
      </c>
      <c r="C44" s="17" t="s">
        <v>157</v>
      </c>
      <c r="D44" s="17" t="s">
        <v>72</v>
      </c>
      <c r="E44" s="18">
        <v>43850</v>
      </c>
      <c r="F44" s="18">
        <v>43880</v>
      </c>
      <c r="G44" s="17"/>
      <c r="H44" s="18">
        <v>43880</v>
      </c>
      <c r="I44" s="17">
        <v>1600</v>
      </c>
      <c r="J44" s="17">
        <v>1500</v>
      </c>
      <c r="K44" s="17">
        <v>0</v>
      </c>
      <c r="L44" s="17" t="s">
        <v>159</v>
      </c>
      <c r="M44" s="17" t="s">
        <v>153</v>
      </c>
      <c r="N44" s="16"/>
    </row>
    <row r="45" spans="1:14" ht="12.75" customHeight="1" x14ac:dyDescent="0.25">
      <c r="A45" s="17" t="s">
        <v>291</v>
      </c>
      <c r="B45" s="17" t="s">
        <v>290</v>
      </c>
      <c r="C45" s="17" t="s">
        <v>157</v>
      </c>
      <c r="D45" s="17" t="s">
        <v>72</v>
      </c>
      <c r="E45" s="18">
        <v>43850</v>
      </c>
      <c r="F45" s="18">
        <v>43880</v>
      </c>
      <c r="G45" s="17"/>
      <c r="H45" s="18">
        <v>43880</v>
      </c>
      <c r="I45" s="17">
        <v>300</v>
      </c>
      <c r="J45" s="17">
        <v>300</v>
      </c>
      <c r="K45" s="17">
        <v>0</v>
      </c>
      <c r="L45" s="17" t="s">
        <v>159</v>
      </c>
      <c r="M45" s="17" t="s">
        <v>153</v>
      </c>
      <c r="N45" s="16"/>
    </row>
    <row r="46" spans="1:14" ht="12.75" customHeight="1" x14ac:dyDescent="0.25">
      <c r="A46" s="17" t="s">
        <v>289</v>
      </c>
      <c r="B46" s="17" t="s">
        <v>288</v>
      </c>
      <c r="C46" s="17" t="s">
        <v>157</v>
      </c>
      <c r="D46" s="17" t="s">
        <v>72</v>
      </c>
      <c r="E46" s="18">
        <v>43850</v>
      </c>
      <c r="F46" s="18">
        <v>43880</v>
      </c>
      <c r="G46" s="17"/>
      <c r="H46" s="18">
        <v>43880</v>
      </c>
      <c r="I46" s="17">
        <v>1800</v>
      </c>
      <c r="J46" s="17">
        <v>1800</v>
      </c>
      <c r="K46" s="17">
        <v>0</v>
      </c>
      <c r="L46" s="17" t="s">
        <v>159</v>
      </c>
      <c r="M46" s="17" t="s">
        <v>153</v>
      </c>
      <c r="N46" s="16"/>
    </row>
    <row r="47" spans="1:14" ht="12.75" customHeight="1" x14ac:dyDescent="0.25">
      <c r="A47" s="17" t="s">
        <v>236</v>
      </c>
      <c r="B47" s="17" t="s">
        <v>186</v>
      </c>
      <c r="C47" s="17" t="s">
        <v>230</v>
      </c>
      <c r="D47" s="17" t="s">
        <v>185</v>
      </c>
      <c r="E47" s="18">
        <v>43850</v>
      </c>
      <c r="F47" s="17"/>
      <c r="G47" s="17"/>
      <c r="H47" s="18">
        <v>43850</v>
      </c>
      <c r="I47" s="17">
        <v>-16200</v>
      </c>
      <c r="J47" s="17">
        <v>0</v>
      </c>
      <c r="K47" s="17">
        <v>0</v>
      </c>
      <c r="L47" s="17" t="s">
        <v>159</v>
      </c>
      <c r="M47" s="17" t="s">
        <v>42</v>
      </c>
      <c r="N47" s="16"/>
    </row>
    <row r="48" spans="1:14" ht="12.75" customHeight="1" x14ac:dyDescent="0.25">
      <c r="A48" s="17" t="s">
        <v>187</v>
      </c>
      <c r="B48" s="17" t="s">
        <v>186</v>
      </c>
      <c r="C48" s="17" t="s">
        <v>157</v>
      </c>
      <c r="D48" s="17" t="s">
        <v>185</v>
      </c>
      <c r="E48" s="18">
        <v>43850</v>
      </c>
      <c r="F48" s="18">
        <v>43857</v>
      </c>
      <c r="G48" s="17"/>
      <c r="H48" s="18">
        <v>43850</v>
      </c>
      <c r="I48" s="17">
        <v>16200</v>
      </c>
      <c r="J48" s="17">
        <v>0</v>
      </c>
      <c r="K48" s="17">
        <v>0</v>
      </c>
      <c r="L48" s="17" t="s">
        <v>156</v>
      </c>
      <c r="M48" s="17" t="s">
        <v>42</v>
      </c>
      <c r="N48" s="16"/>
    </row>
    <row r="49" spans="1:14" ht="12.75" customHeight="1" x14ac:dyDescent="0.25">
      <c r="A49" s="17" t="s">
        <v>184</v>
      </c>
      <c r="B49" s="17" t="s">
        <v>183</v>
      </c>
      <c r="C49" s="17" t="s">
        <v>157</v>
      </c>
      <c r="D49" s="17" t="s">
        <v>182</v>
      </c>
      <c r="E49" s="18">
        <v>43850</v>
      </c>
      <c r="F49" s="18">
        <v>43880</v>
      </c>
      <c r="G49" s="17"/>
      <c r="H49" s="18">
        <v>43880</v>
      </c>
      <c r="I49" s="17">
        <v>25920</v>
      </c>
      <c r="J49" s="17">
        <v>25920</v>
      </c>
      <c r="K49" s="17">
        <v>0</v>
      </c>
      <c r="L49" s="17" t="s">
        <v>156</v>
      </c>
      <c r="M49" s="17" t="s">
        <v>42</v>
      </c>
      <c r="N49" s="16"/>
    </row>
    <row r="50" spans="1:14" ht="12.75" customHeight="1" x14ac:dyDescent="0.25">
      <c r="A50" s="17" t="s">
        <v>181</v>
      </c>
      <c r="B50" s="17" t="s">
        <v>180</v>
      </c>
      <c r="C50" s="17" t="s">
        <v>157</v>
      </c>
      <c r="D50" s="17" t="s">
        <v>151</v>
      </c>
      <c r="E50" s="18">
        <v>43857</v>
      </c>
      <c r="F50" s="18">
        <v>43887</v>
      </c>
      <c r="G50" s="17"/>
      <c r="H50" s="18">
        <v>43888</v>
      </c>
      <c r="I50" s="17">
        <v>11340</v>
      </c>
      <c r="J50" s="17">
        <v>11340</v>
      </c>
      <c r="K50" s="17">
        <v>0</v>
      </c>
      <c r="L50" s="17" t="s">
        <v>156</v>
      </c>
      <c r="M50" s="17" t="s">
        <v>42</v>
      </c>
      <c r="N50" s="16"/>
    </row>
    <row r="51" spans="1:14" ht="12.75" customHeight="1" x14ac:dyDescent="0.25">
      <c r="A51" s="17" t="s">
        <v>179</v>
      </c>
      <c r="B51" s="17" t="s">
        <v>178</v>
      </c>
      <c r="C51" s="17" t="s">
        <v>157</v>
      </c>
      <c r="D51" s="17" t="s">
        <v>151</v>
      </c>
      <c r="E51" s="18">
        <v>43857</v>
      </c>
      <c r="F51" s="18">
        <v>43887</v>
      </c>
      <c r="G51" s="17"/>
      <c r="H51" s="18">
        <v>43888</v>
      </c>
      <c r="I51" s="17">
        <v>21600</v>
      </c>
      <c r="J51" s="17">
        <v>21600</v>
      </c>
      <c r="K51" s="17">
        <v>0</v>
      </c>
      <c r="L51" s="17" t="s">
        <v>158</v>
      </c>
      <c r="M51" s="17" t="s">
        <v>42</v>
      </c>
      <c r="N51" s="16"/>
    </row>
    <row r="52" spans="1:14" ht="12.75" customHeight="1" x14ac:dyDescent="0.25">
      <c r="A52" s="17" t="s">
        <v>51</v>
      </c>
      <c r="B52" s="17" t="s">
        <v>50</v>
      </c>
      <c r="C52" s="17" t="s">
        <v>157</v>
      </c>
      <c r="D52" s="17" t="s">
        <v>52</v>
      </c>
      <c r="E52" s="18">
        <v>43857</v>
      </c>
      <c r="F52" s="18">
        <v>43887</v>
      </c>
      <c r="G52" s="17"/>
      <c r="H52" s="17"/>
      <c r="I52" s="17">
        <v>39126</v>
      </c>
      <c r="J52" s="17">
        <v>0</v>
      </c>
      <c r="K52" s="17">
        <v>39126</v>
      </c>
      <c r="L52" s="17" t="s">
        <v>158</v>
      </c>
      <c r="M52" s="17" t="s">
        <v>42</v>
      </c>
      <c r="N52" s="16"/>
    </row>
    <row r="53" spans="1:14" ht="12.75" customHeight="1" x14ac:dyDescent="0.25">
      <c r="A53" s="17" t="s">
        <v>287</v>
      </c>
      <c r="B53" s="17" t="s">
        <v>286</v>
      </c>
      <c r="C53" s="17" t="s">
        <v>230</v>
      </c>
      <c r="D53" s="17" t="s">
        <v>72</v>
      </c>
      <c r="E53" s="18">
        <v>43859</v>
      </c>
      <c r="F53" s="17"/>
      <c r="G53" s="17"/>
      <c r="H53" s="18">
        <v>43859</v>
      </c>
      <c r="I53" s="17">
        <v>-100</v>
      </c>
      <c r="J53" s="17">
        <v>0</v>
      </c>
      <c r="K53" s="17">
        <v>0</v>
      </c>
      <c r="L53" s="17" t="s">
        <v>159</v>
      </c>
      <c r="M53" s="17" t="s">
        <v>153</v>
      </c>
      <c r="N53" s="16"/>
    </row>
    <row r="54" spans="1:14" ht="12.75" customHeight="1" x14ac:dyDescent="0.25">
      <c r="A54" s="17" t="s">
        <v>285</v>
      </c>
      <c r="B54" s="17" t="s">
        <v>284</v>
      </c>
      <c r="C54" s="17" t="s">
        <v>157</v>
      </c>
      <c r="D54" s="17" t="s">
        <v>148</v>
      </c>
      <c r="E54" s="18">
        <v>43861</v>
      </c>
      <c r="F54" s="18">
        <v>43891</v>
      </c>
      <c r="G54" s="17"/>
      <c r="H54" s="18">
        <v>43882</v>
      </c>
      <c r="I54" s="17">
        <v>9052.99</v>
      </c>
      <c r="J54" s="17">
        <v>9052.99</v>
      </c>
      <c r="K54" s="17">
        <v>0</v>
      </c>
      <c r="L54" s="17" t="s">
        <v>159</v>
      </c>
      <c r="M54" s="17" t="s">
        <v>339</v>
      </c>
      <c r="N54" s="16"/>
    </row>
    <row r="55" spans="1:14" ht="12.75" customHeight="1" x14ac:dyDescent="0.25">
      <c r="A55" s="17" t="s">
        <v>283</v>
      </c>
      <c r="B55" s="17" t="s">
        <v>282</v>
      </c>
      <c r="C55" s="17" t="s">
        <v>157</v>
      </c>
      <c r="D55" s="17" t="s">
        <v>281</v>
      </c>
      <c r="E55" s="18">
        <v>43861</v>
      </c>
      <c r="F55" s="18">
        <v>43891</v>
      </c>
      <c r="G55" s="17"/>
      <c r="H55" s="18">
        <v>43888</v>
      </c>
      <c r="I55" s="17">
        <v>9792</v>
      </c>
      <c r="J55" s="17">
        <v>9792</v>
      </c>
      <c r="K55" s="17">
        <v>0</v>
      </c>
      <c r="L55" s="17" t="s">
        <v>159</v>
      </c>
      <c r="M55" s="17" t="s">
        <v>339</v>
      </c>
      <c r="N55" s="16"/>
    </row>
    <row r="56" spans="1:14" ht="12.75" customHeight="1" x14ac:dyDescent="0.25">
      <c r="A56" s="17" t="s">
        <v>280</v>
      </c>
      <c r="B56" s="17" t="s">
        <v>279</v>
      </c>
      <c r="C56" s="17" t="s">
        <v>157</v>
      </c>
      <c r="D56" s="17" t="s">
        <v>85</v>
      </c>
      <c r="E56" s="18">
        <v>43861</v>
      </c>
      <c r="F56" s="18">
        <v>43891</v>
      </c>
      <c r="G56" s="17"/>
      <c r="H56" s="18">
        <v>43892</v>
      </c>
      <c r="I56" s="17">
        <v>4800</v>
      </c>
      <c r="J56" s="17">
        <v>4800</v>
      </c>
      <c r="K56" s="17">
        <v>0</v>
      </c>
      <c r="L56" s="17" t="s">
        <v>159</v>
      </c>
      <c r="M56" s="17" t="s">
        <v>339</v>
      </c>
      <c r="N56" s="16"/>
    </row>
    <row r="57" spans="1:14" ht="12.75" customHeight="1" x14ac:dyDescent="0.25">
      <c r="A57" s="17" t="s">
        <v>278</v>
      </c>
      <c r="B57" s="17" t="s">
        <v>277</v>
      </c>
      <c r="C57" s="17" t="s">
        <v>157</v>
      </c>
      <c r="D57" s="17" t="s">
        <v>102</v>
      </c>
      <c r="E57" s="18">
        <v>43861</v>
      </c>
      <c r="F57" s="18">
        <v>43891</v>
      </c>
      <c r="G57" s="17"/>
      <c r="H57" s="18">
        <v>43903</v>
      </c>
      <c r="I57" s="17">
        <v>12900</v>
      </c>
      <c r="J57" s="17">
        <v>12900</v>
      </c>
      <c r="K57" s="17">
        <v>0</v>
      </c>
      <c r="L57" s="17" t="s">
        <v>159</v>
      </c>
      <c r="M57" s="17" t="s">
        <v>339</v>
      </c>
      <c r="N57" s="16"/>
    </row>
    <row r="58" spans="1:14" ht="12.75" customHeight="1" x14ac:dyDescent="0.25">
      <c r="A58" s="17" t="s">
        <v>276</v>
      </c>
      <c r="B58" s="17" t="s">
        <v>275</v>
      </c>
      <c r="C58" s="17" t="s">
        <v>157</v>
      </c>
      <c r="D58" s="17" t="s">
        <v>102</v>
      </c>
      <c r="E58" s="18">
        <v>43861</v>
      </c>
      <c r="F58" s="18">
        <v>43891</v>
      </c>
      <c r="G58" s="17"/>
      <c r="H58" s="18">
        <v>43903</v>
      </c>
      <c r="I58" s="17">
        <v>13200</v>
      </c>
      <c r="J58" s="17">
        <v>13200</v>
      </c>
      <c r="K58" s="17">
        <v>0</v>
      </c>
      <c r="L58" s="17" t="s">
        <v>159</v>
      </c>
      <c r="M58" s="17" t="s">
        <v>339</v>
      </c>
      <c r="N58" s="16"/>
    </row>
    <row r="59" spans="1:14" ht="12.75" customHeight="1" x14ac:dyDescent="0.25">
      <c r="A59" s="17" t="s">
        <v>274</v>
      </c>
      <c r="B59" s="17" t="s">
        <v>273</v>
      </c>
      <c r="C59" s="17" t="s">
        <v>157</v>
      </c>
      <c r="D59" s="17" t="s">
        <v>145</v>
      </c>
      <c r="E59" s="18">
        <v>43861</v>
      </c>
      <c r="F59" s="18">
        <v>43891</v>
      </c>
      <c r="G59" s="17"/>
      <c r="H59" s="18">
        <v>43900</v>
      </c>
      <c r="I59" s="17">
        <v>9600</v>
      </c>
      <c r="J59" s="17">
        <v>9600</v>
      </c>
      <c r="K59" s="17">
        <v>0</v>
      </c>
      <c r="L59" s="17" t="s">
        <v>159</v>
      </c>
      <c r="M59" s="17" t="s">
        <v>339</v>
      </c>
      <c r="N59" s="16"/>
    </row>
    <row r="60" spans="1:14" ht="12.75" customHeight="1" x14ac:dyDescent="0.25">
      <c r="A60" s="17" t="s">
        <v>272</v>
      </c>
      <c r="B60" s="17" t="s">
        <v>271</v>
      </c>
      <c r="C60" s="17" t="s">
        <v>157</v>
      </c>
      <c r="D60" s="17" t="s">
        <v>270</v>
      </c>
      <c r="E60" s="18">
        <v>43861</v>
      </c>
      <c r="F60" s="18">
        <v>43891</v>
      </c>
      <c r="G60" s="17"/>
      <c r="H60" s="18">
        <v>43892</v>
      </c>
      <c r="I60" s="17">
        <v>16200</v>
      </c>
      <c r="J60" s="17">
        <v>16200</v>
      </c>
      <c r="K60" s="17">
        <v>0</v>
      </c>
      <c r="L60" s="17" t="s">
        <v>159</v>
      </c>
      <c r="M60" s="17" t="s">
        <v>339</v>
      </c>
      <c r="N60" s="16"/>
    </row>
    <row r="61" spans="1:14" ht="12.75" customHeight="1" x14ac:dyDescent="0.25">
      <c r="A61" s="17" t="s">
        <v>269</v>
      </c>
      <c r="B61" s="17" t="s">
        <v>268</v>
      </c>
      <c r="C61" s="17" t="s">
        <v>157</v>
      </c>
      <c r="D61" s="17" t="s">
        <v>97</v>
      </c>
      <c r="E61" s="18">
        <v>43861</v>
      </c>
      <c r="F61" s="18">
        <v>43891</v>
      </c>
      <c r="G61" s="17"/>
      <c r="H61" s="18">
        <v>43874</v>
      </c>
      <c r="I61" s="17">
        <v>14400</v>
      </c>
      <c r="J61" s="17">
        <v>14400</v>
      </c>
      <c r="K61" s="17">
        <v>0</v>
      </c>
      <c r="L61" s="17" t="s">
        <v>159</v>
      </c>
      <c r="M61" s="17" t="s">
        <v>339</v>
      </c>
      <c r="N61" s="16"/>
    </row>
    <row r="62" spans="1:14" ht="12.75" customHeight="1" x14ac:dyDescent="0.25">
      <c r="A62" s="17" t="s">
        <v>267</v>
      </c>
      <c r="B62" s="17" t="s">
        <v>266</v>
      </c>
      <c r="C62" s="17" t="s">
        <v>157</v>
      </c>
      <c r="D62" s="17" t="s">
        <v>94</v>
      </c>
      <c r="E62" s="18">
        <v>43861</v>
      </c>
      <c r="F62" s="18">
        <v>43891</v>
      </c>
      <c r="G62" s="17"/>
      <c r="H62" s="18">
        <v>43896</v>
      </c>
      <c r="I62" s="17">
        <v>17400</v>
      </c>
      <c r="J62" s="17">
        <v>17400</v>
      </c>
      <c r="K62" s="17">
        <v>0</v>
      </c>
      <c r="L62" s="17" t="s">
        <v>159</v>
      </c>
      <c r="M62" s="17" t="s">
        <v>339</v>
      </c>
      <c r="N62" s="16"/>
    </row>
    <row r="63" spans="1:14" ht="12.75" customHeight="1" x14ac:dyDescent="0.25">
      <c r="A63" s="17" t="s">
        <v>132</v>
      </c>
      <c r="B63" s="17" t="s">
        <v>131</v>
      </c>
      <c r="C63" s="17" t="s">
        <v>157</v>
      </c>
      <c r="D63" s="17" t="s">
        <v>133</v>
      </c>
      <c r="E63" s="18">
        <v>43861</v>
      </c>
      <c r="F63" s="18">
        <v>43891</v>
      </c>
      <c r="G63" s="17"/>
      <c r="H63" s="17"/>
      <c r="I63" s="17">
        <v>5940</v>
      </c>
      <c r="J63" s="17">
        <v>0</v>
      </c>
      <c r="K63" s="17">
        <v>5940</v>
      </c>
      <c r="L63" s="17" t="s">
        <v>159</v>
      </c>
      <c r="M63" s="17" t="s">
        <v>339</v>
      </c>
      <c r="N63" s="16"/>
    </row>
    <row r="64" spans="1:14" ht="12.75" customHeight="1" x14ac:dyDescent="0.25">
      <c r="A64" s="17" t="s">
        <v>124</v>
      </c>
      <c r="B64" s="17" t="s">
        <v>123</v>
      </c>
      <c r="C64" s="17" t="s">
        <v>157</v>
      </c>
      <c r="D64" s="17" t="s">
        <v>249</v>
      </c>
      <c r="E64" s="18">
        <v>43861</v>
      </c>
      <c r="F64" s="18">
        <v>43868</v>
      </c>
      <c r="G64" s="17"/>
      <c r="H64" s="17"/>
      <c r="I64" s="17">
        <v>3000</v>
      </c>
      <c r="J64" s="17">
        <v>0</v>
      </c>
      <c r="K64" s="17">
        <v>3000</v>
      </c>
      <c r="L64" s="17" t="s">
        <v>159</v>
      </c>
      <c r="M64" s="17" t="s">
        <v>339</v>
      </c>
      <c r="N64" s="16"/>
    </row>
    <row r="65" spans="1:14" ht="12.75" customHeight="1" x14ac:dyDescent="0.25">
      <c r="A65" s="17" t="s">
        <v>265</v>
      </c>
      <c r="B65" s="17" t="s">
        <v>264</v>
      </c>
      <c r="C65" s="17" t="s">
        <v>157</v>
      </c>
      <c r="D65" s="17" t="s">
        <v>263</v>
      </c>
      <c r="E65" s="18">
        <v>43861</v>
      </c>
      <c r="F65" s="18">
        <v>43891</v>
      </c>
      <c r="G65" s="17"/>
      <c r="H65" s="18">
        <v>43892</v>
      </c>
      <c r="I65" s="17">
        <v>16177.2</v>
      </c>
      <c r="J65" s="17">
        <v>16177.2</v>
      </c>
      <c r="K65" s="17">
        <v>0</v>
      </c>
      <c r="L65" s="17" t="s">
        <v>159</v>
      </c>
      <c r="M65" s="17" t="s">
        <v>339</v>
      </c>
      <c r="N65" s="16"/>
    </row>
    <row r="66" spans="1:14" ht="12.75" customHeight="1" x14ac:dyDescent="0.25">
      <c r="A66" s="17" t="s">
        <v>262</v>
      </c>
      <c r="B66" s="17" t="s">
        <v>261</v>
      </c>
      <c r="C66" s="17" t="s">
        <v>157</v>
      </c>
      <c r="D66" s="17" t="s">
        <v>136</v>
      </c>
      <c r="E66" s="18">
        <v>43861</v>
      </c>
      <c r="F66" s="18">
        <v>43891</v>
      </c>
      <c r="G66" s="17"/>
      <c r="H66" s="18">
        <v>43893</v>
      </c>
      <c r="I66" s="17">
        <v>13800</v>
      </c>
      <c r="J66" s="17">
        <v>13800</v>
      </c>
      <c r="K66" s="17">
        <v>0</v>
      </c>
      <c r="L66" s="17" t="s">
        <v>159</v>
      </c>
      <c r="M66" s="17" t="s">
        <v>339</v>
      </c>
      <c r="N66" s="16"/>
    </row>
    <row r="67" spans="1:14" ht="12.75" customHeight="1" x14ac:dyDescent="0.25">
      <c r="A67" s="17" t="s">
        <v>260</v>
      </c>
      <c r="B67" s="17" t="s">
        <v>259</v>
      </c>
      <c r="C67" s="17" t="s">
        <v>157</v>
      </c>
      <c r="D67" s="17" t="s">
        <v>85</v>
      </c>
      <c r="E67" s="18">
        <v>43861</v>
      </c>
      <c r="F67" s="18">
        <v>43891</v>
      </c>
      <c r="G67" s="17"/>
      <c r="H67" s="18">
        <v>43892</v>
      </c>
      <c r="I67" s="17">
        <v>3250</v>
      </c>
      <c r="J67" s="17">
        <v>3250</v>
      </c>
      <c r="K67" s="17">
        <v>0</v>
      </c>
      <c r="L67" s="17" t="s">
        <v>159</v>
      </c>
      <c r="M67" s="17" t="s">
        <v>339</v>
      </c>
      <c r="N67" s="16"/>
    </row>
    <row r="68" spans="1:14" ht="12.75" customHeight="1" x14ac:dyDescent="0.25">
      <c r="A68" s="17" t="s">
        <v>258</v>
      </c>
      <c r="B68" s="17" t="s">
        <v>257</v>
      </c>
      <c r="C68" s="17" t="s">
        <v>157</v>
      </c>
      <c r="D68" s="17" t="s">
        <v>85</v>
      </c>
      <c r="E68" s="18">
        <v>43861</v>
      </c>
      <c r="F68" s="18">
        <v>43891</v>
      </c>
      <c r="G68" s="17"/>
      <c r="H68" s="18">
        <v>43892</v>
      </c>
      <c r="I68" s="17">
        <v>4800</v>
      </c>
      <c r="J68" s="17">
        <v>4800</v>
      </c>
      <c r="K68" s="17">
        <v>0</v>
      </c>
      <c r="L68" s="17" t="s">
        <v>159</v>
      </c>
      <c r="M68" s="17" t="s">
        <v>339</v>
      </c>
      <c r="N68" s="16"/>
    </row>
    <row r="69" spans="1:14" ht="12.75" customHeight="1" x14ac:dyDescent="0.25">
      <c r="A69" s="17" t="s">
        <v>256</v>
      </c>
      <c r="B69" s="17" t="s">
        <v>255</v>
      </c>
      <c r="C69" s="17" t="s">
        <v>157</v>
      </c>
      <c r="D69" s="17" t="s">
        <v>254</v>
      </c>
      <c r="E69" s="18">
        <v>43861</v>
      </c>
      <c r="F69" s="18">
        <v>43891</v>
      </c>
      <c r="G69" s="17"/>
      <c r="H69" s="18">
        <v>43889</v>
      </c>
      <c r="I69" s="17">
        <v>1404</v>
      </c>
      <c r="J69" s="17">
        <v>1404</v>
      </c>
      <c r="K69" s="17">
        <v>0</v>
      </c>
      <c r="L69" s="17" t="s">
        <v>159</v>
      </c>
      <c r="M69" s="17" t="s">
        <v>339</v>
      </c>
      <c r="N69" s="16"/>
    </row>
    <row r="70" spans="1:14" ht="12.75" customHeight="1" x14ac:dyDescent="0.25">
      <c r="A70" s="17" t="s">
        <v>107</v>
      </c>
      <c r="B70" s="17" t="s">
        <v>106</v>
      </c>
      <c r="C70" s="17" t="s">
        <v>157</v>
      </c>
      <c r="D70" s="17" t="s">
        <v>108</v>
      </c>
      <c r="E70" s="18">
        <v>43864</v>
      </c>
      <c r="F70" s="18">
        <v>43894</v>
      </c>
      <c r="G70" s="17"/>
      <c r="H70" s="17"/>
      <c r="I70" s="17">
        <v>17280</v>
      </c>
      <c r="J70" s="17">
        <v>0</v>
      </c>
      <c r="K70" s="17">
        <v>17280</v>
      </c>
      <c r="L70" s="17" t="s">
        <v>156</v>
      </c>
      <c r="M70" s="17" t="s">
        <v>42</v>
      </c>
      <c r="N70" s="16"/>
    </row>
    <row r="71" spans="1:14" ht="12.75" customHeight="1" x14ac:dyDescent="0.25">
      <c r="A71" s="17" t="s">
        <v>177</v>
      </c>
      <c r="B71" s="17" t="s">
        <v>176</v>
      </c>
      <c r="C71" s="17" t="s">
        <v>157</v>
      </c>
      <c r="D71" s="17" t="s">
        <v>175</v>
      </c>
      <c r="E71" s="18">
        <v>43864</v>
      </c>
      <c r="F71" s="18">
        <v>43894</v>
      </c>
      <c r="G71" s="17"/>
      <c r="H71" s="18">
        <v>43885</v>
      </c>
      <c r="I71" s="17">
        <v>9720</v>
      </c>
      <c r="J71" s="17">
        <v>9720</v>
      </c>
      <c r="K71" s="17">
        <v>0</v>
      </c>
      <c r="L71" s="17" t="s">
        <v>158</v>
      </c>
      <c r="M71" s="17" t="s">
        <v>42</v>
      </c>
      <c r="N71" s="16"/>
    </row>
    <row r="72" spans="1:14" ht="12.75" customHeight="1" x14ac:dyDescent="0.25">
      <c r="A72" s="17" t="s">
        <v>174</v>
      </c>
      <c r="B72" s="17" t="s">
        <v>173</v>
      </c>
      <c r="C72" s="17" t="s">
        <v>157</v>
      </c>
      <c r="D72" s="17" t="s">
        <v>172</v>
      </c>
      <c r="E72" s="18">
        <v>43864</v>
      </c>
      <c r="F72" s="18">
        <v>43894</v>
      </c>
      <c r="G72" s="17"/>
      <c r="H72" s="18">
        <v>43888</v>
      </c>
      <c r="I72" s="17">
        <v>25920</v>
      </c>
      <c r="J72" s="17">
        <v>25920</v>
      </c>
      <c r="K72" s="17">
        <v>0</v>
      </c>
      <c r="L72" s="17" t="s">
        <v>158</v>
      </c>
      <c r="M72" s="17" t="s">
        <v>42</v>
      </c>
      <c r="N72" s="16"/>
    </row>
    <row r="73" spans="1:14" ht="12.75" customHeight="1" x14ac:dyDescent="0.25">
      <c r="A73" s="17" t="s">
        <v>171</v>
      </c>
      <c r="B73" s="17" t="s">
        <v>170</v>
      </c>
      <c r="C73" s="17" t="s">
        <v>157</v>
      </c>
      <c r="D73" s="17" t="s">
        <v>72</v>
      </c>
      <c r="E73" s="18">
        <v>43864</v>
      </c>
      <c r="F73" s="18">
        <v>43892</v>
      </c>
      <c r="G73" s="17"/>
      <c r="H73" s="18">
        <v>43892</v>
      </c>
      <c r="I73" s="17">
        <v>11250</v>
      </c>
      <c r="J73" s="17">
        <v>11250</v>
      </c>
      <c r="K73" s="17">
        <v>0</v>
      </c>
      <c r="L73" s="17" t="s">
        <v>156</v>
      </c>
      <c r="M73" s="17" t="s">
        <v>42</v>
      </c>
      <c r="N73" s="16"/>
    </row>
    <row r="74" spans="1:14" ht="12.75" customHeight="1" x14ac:dyDescent="0.25">
      <c r="A74" s="17" t="s">
        <v>44</v>
      </c>
      <c r="B74" s="17" t="s">
        <v>43</v>
      </c>
      <c r="C74" s="17" t="s">
        <v>157</v>
      </c>
      <c r="D74" s="17" t="s">
        <v>45</v>
      </c>
      <c r="E74" s="18">
        <v>43864</v>
      </c>
      <c r="F74" s="18">
        <v>43894</v>
      </c>
      <c r="G74" s="17"/>
      <c r="H74" s="17"/>
      <c r="I74" s="17">
        <v>21600</v>
      </c>
      <c r="J74" s="17">
        <v>0</v>
      </c>
      <c r="K74" s="17">
        <v>21600</v>
      </c>
      <c r="L74" s="17" t="s">
        <v>156</v>
      </c>
      <c r="M74" s="17" t="s">
        <v>42</v>
      </c>
      <c r="N74" s="16"/>
    </row>
    <row r="75" spans="1:14" ht="12.75" customHeight="1" x14ac:dyDescent="0.25">
      <c r="A75" s="17" t="s">
        <v>122</v>
      </c>
      <c r="B75" s="17" t="s">
        <v>121</v>
      </c>
      <c r="C75" s="17" t="s">
        <v>157</v>
      </c>
      <c r="D75" s="17" t="s">
        <v>249</v>
      </c>
      <c r="E75" s="18">
        <v>43865</v>
      </c>
      <c r="F75" s="18">
        <v>43872</v>
      </c>
      <c r="G75" s="17"/>
      <c r="H75" s="17"/>
      <c r="I75" s="17">
        <v>3120</v>
      </c>
      <c r="J75" s="17">
        <v>0</v>
      </c>
      <c r="K75" s="17">
        <v>3120</v>
      </c>
      <c r="L75" s="17" t="s">
        <v>159</v>
      </c>
      <c r="M75" s="17" t="s">
        <v>339</v>
      </c>
      <c r="N75" s="16"/>
    </row>
    <row r="76" spans="1:14" ht="12.75" customHeight="1" x14ac:dyDescent="0.25">
      <c r="A76" s="17" t="s">
        <v>253</v>
      </c>
      <c r="B76" s="17" t="s">
        <v>252</v>
      </c>
      <c r="C76" s="17" t="s">
        <v>157</v>
      </c>
      <c r="D76" s="17" t="s">
        <v>72</v>
      </c>
      <c r="E76" s="18">
        <v>43871</v>
      </c>
      <c r="F76" s="18">
        <v>43901</v>
      </c>
      <c r="G76" s="17"/>
      <c r="H76" s="18">
        <v>43899</v>
      </c>
      <c r="I76" s="17">
        <v>2000</v>
      </c>
      <c r="J76" s="17">
        <v>2000</v>
      </c>
      <c r="K76" s="17">
        <v>0</v>
      </c>
      <c r="L76" s="17" t="s">
        <v>159</v>
      </c>
      <c r="M76" s="17" t="s">
        <v>153</v>
      </c>
      <c r="N76" s="16"/>
    </row>
    <row r="77" spans="1:14" ht="12.75" customHeight="1" x14ac:dyDescent="0.25">
      <c r="A77" s="17" t="s">
        <v>120</v>
      </c>
      <c r="B77" s="17" t="s">
        <v>119</v>
      </c>
      <c r="C77" s="17" t="s">
        <v>157</v>
      </c>
      <c r="D77" s="17" t="s">
        <v>249</v>
      </c>
      <c r="E77" s="18">
        <v>43871</v>
      </c>
      <c r="F77" s="18">
        <v>43878</v>
      </c>
      <c r="G77" s="17"/>
      <c r="H77" s="17"/>
      <c r="I77" s="17">
        <v>3900</v>
      </c>
      <c r="J77" s="17">
        <v>0</v>
      </c>
      <c r="K77" s="17">
        <v>3900</v>
      </c>
      <c r="L77" s="17" t="s">
        <v>159</v>
      </c>
      <c r="M77" s="17" t="s">
        <v>339</v>
      </c>
      <c r="N77" s="16"/>
    </row>
    <row r="78" spans="1:14" ht="12.75" customHeight="1" x14ac:dyDescent="0.25">
      <c r="A78" s="17" t="s">
        <v>169</v>
      </c>
      <c r="B78" s="17" t="s">
        <v>168</v>
      </c>
      <c r="C78" s="17" t="s">
        <v>157</v>
      </c>
      <c r="D78" s="17" t="s">
        <v>167</v>
      </c>
      <c r="E78" s="18">
        <v>43871</v>
      </c>
      <c r="F78" s="18">
        <v>43879</v>
      </c>
      <c r="G78" s="17"/>
      <c r="H78" s="18">
        <v>43882</v>
      </c>
      <c r="I78" s="17">
        <v>10800</v>
      </c>
      <c r="J78" s="17">
        <v>10800</v>
      </c>
      <c r="K78" s="17">
        <v>0</v>
      </c>
      <c r="L78" s="17" t="s">
        <v>158</v>
      </c>
      <c r="M78" s="17" t="s">
        <v>42</v>
      </c>
      <c r="N78" s="16"/>
    </row>
    <row r="79" spans="1:14" ht="12.75" customHeight="1" x14ac:dyDescent="0.25">
      <c r="A79" s="17" t="s">
        <v>118</v>
      </c>
      <c r="B79" s="17" t="s">
        <v>117</v>
      </c>
      <c r="C79" s="17" t="s">
        <v>157</v>
      </c>
      <c r="D79" s="17" t="s">
        <v>249</v>
      </c>
      <c r="E79" s="18">
        <v>43875</v>
      </c>
      <c r="F79" s="18">
        <v>43882</v>
      </c>
      <c r="G79" s="17"/>
      <c r="H79" s="17"/>
      <c r="I79" s="17">
        <v>3900</v>
      </c>
      <c r="J79" s="17">
        <v>0</v>
      </c>
      <c r="K79" s="17">
        <v>3900</v>
      </c>
      <c r="L79" s="17" t="s">
        <v>159</v>
      </c>
      <c r="M79" s="17" t="s">
        <v>339</v>
      </c>
      <c r="N79" s="16"/>
    </row>
    <row r="80" spans="1:14" ht="12.75" customHeight="1" x14ac:dyDescent="0.25">
      <c r="A80" s="17" t="s">
        <v>251</v>
      </c>
      <c r="B80" s="17" t="s">
        <v>250</v>
      </c>
      <c r="C80" s="17" t="s">
        <v>157</v>
      </c>
      <c r="D80" s="17" t="s">
        <v>85</v>
      </c>
      <c r="E80" s="18">
        <v>43875</v>
      </c>
      <c r="F80" s="18">
        <v>43905</v>
      </c>
      <c r="G80" s="17"/>
      <c r="H80" s="18">
        <v>43906</v>
      </c>
      <c r="I80" s="17">
        <v>3000</v>
      </c>
      <c r="J80" s="17">
        <v>3000</v>
      </c>
      <c r="K80" s="17">
        <v>0</v>
      </c>
      <c r="L80" s="17" t="s">
        <v>159</v>
      </c>
      <c r="M80" s="17" t="s">
        <v>339</v>
      </c>
      <c r="N80" s="16"/>
    </row>
    <row r="81" spans="1:14" ht="12.75" customHeight="1" x14ac:dyDescent="0.25">
      <c r="A81" s="17" t="s">
        <v>166</v>
      </c>
      <c r="B81" s="17" t="s">
        <v>165</v>
      </c>
      <c r="C81" s="17" t="s">
        <v>157</v>
      </c>
      <c r="D81" s="17" t="s">
        <v>164</v>
      </c>
      <c r="E81" s="18">
        <v>43875</v>
      </c>
      <c r="F81" s="18">
        <v>43889</v>
      </c>
      <c r="G81" s="17"/>
      <c r="H81" s="18">
        <v>43889</v>
      </c>
      <c r="I81" s="17">
        <v>3000</v>
      </c>
      <c r="J81" s="17">
        <v>3000</v>
      </c>
      <c r="K81" s="17">
        <v>0</v>
      </c>
      <c r="L81" s="17" t="s">
        <v>159</v>
      </c>
      <c r="M81" s="17" t="s">
        <v>42</v>
      </c>
      <c r="N81" s="16"/>
    </row>
    <row r="82" spans="1:14" ht="12.75" customHeight="1" x14ac:dyDescent="0.25">
      <c r="A82" s="17" t="s">
        <v>116</v>
      </c>
      <c r="B82" s="17" t="s">
        <v>115</v>
      </c>
      <c r="C82" s="17" t="s">
        <v>157</v>
      </c>
      <c r="D82" s="17" t="s">
        <v>249</v>
      </c>
      <c r="E82" s="18">
        <v>43881</v>
      </c>
      <c r="F82" s="18">
        <v>43888</v>
      </c>
      <c r="G82" s="17"/>
      <c r="H82" s="17"/>
      <c r="I82" s="17">
        <v>3900</v>
      </c>
      <c r="J82" s="17">
        <v>0</v>
      </c>
      <c r="K82" s="17">
        <v>3900</v>
      </c>
      <c r="L82" s="17" t="s">
        <v>159</v>
      </c>
      <c r="M82" s="17" t="s">
        <v>339</v>
      </c>
      <c r="N82" s="16"/>
    </row>
    <row r="83" spans="1:14" ht="12.75" customHeight="1" x14ac:dyDescent="0.25">
      <c r="A83" s="17" t="s">
        <v>248</v>
      </c>
      <c r="B83" s="17" t="s">
        <v>247</v>
      </c>
      <c r="C83" s="17" t="s">
        <v>157</v>
      </c>
      <c r="D83" s="17" t="s">
        <v>85</v>
      </c>
      <c r="E83" s="18">
        <v>43885</v>
      </c>
      <c r="F83" s="18">
        <v>43915</v>
      </c>
      <c r="G83" s="17"/>
      <c r="H83" s="18">
        <v>43906</v>
      </c>
      <c r="I83" s="17">
        <v>3000</v>
      </c>
      <c r="J83" s="17">
        <v>3000</v>
      </c>
      <c r="K83" s="17">
        <v>0</v>
      </c>
      <c r="L83" s="17" t="s">
        <v>159</v>
      </c>
      <c r="M83" s="17" t="s">
        <v>339</v>
      </c>
      <c r="N83" s="16"/>
    </row>
    <row r="84" spans="1:14" ht="12.75" customHeight="1" x14ac:dyDescent="0.25">
      <c r="A84" s="17" t="s">
        <v>235</v>
      </c>
      <c r="B84" s="17" t="s">
        <v>234</v>
      </c>
      <c r="C84" s="17" t="s">
        <v>230</v>
      </c>
      <c r="D84" s="17" t="s">
        <v>231</v>
      </c>
      <c r="E84" s="18">
        <v>43888</v>
      </c>
      <c r="F84" s="17"/>
      <c r="G84" s="17"/>
      <c r="H84" s="18">
        <v>43888</v>
      </c>
      <c r="I84" s="17">
        <v>-35100</v>
      </c>
      <c r="J84" s="17">
        <v>0</v>
      </c>
      <c r="K84" s="17">
        <v>0</v>
      </c>
      <c r="L84" s="17" t="s">
        <v>159</v>
      </c>
      <c r="M84" s="17" t="s">
        <v>42</v>
      </c>
      <c r="N84" s="16"/>
    </row>
    <row r="85" spans="1:14" ht="12.75" customHeight="1" x14ac:dyDescent="0.25">
      <c r="A85" s="17" t="s">
        <v>233</v>
      </c>
      <c r="B85" s="17" t="s">
        <v>232</v>
      </c>
      <c r="C85" s="17" t="s">
        <v>230</v>
      </c>
      <c r="D85" s="17" t="s">
        <v>231</v>
      </c>
      <c r="E85" s="18">
        <v>43888</v>
      </c>
      <c r="F85" s="17"/>
      <c r="G85" s="17"/>
      <c r="H85" s="18">
        <v>43888</v>
      </c>
      <c r="I85" s="17">
        <v>-21600</v>
      </c>
      <c r="J85" s="17">
        <v>0</v>
      </c>
      <c r="K85" s="17">
        <v>0</v>
      </c>
      <c r="L85" s="17" t="s">
        <v>159</v>
      </c>
      <c r="M85" s="17" t="s">
        <v>42</v>
      </c>
      <c r="N85" s="16"/>
    </row>
    <row r="86" spans="1:14" ht="12.75" customHeight="1" x14ac:dyDescent="0.25">
      <c r="A86" s="17" t="s">
        <v>104</v>
      </c>
      <c r="B86" s="17" t="s">
        <v>103</v>
      </c>
      <c r="C86" s="17" t="s">
        <v>157</v>
      </c>
      <c r="D86" s="17" t="s">
        <v>105</v>
      </c>
      <c r="E86" s="18">
        <v>43889</v>
      </c>
      <c r="F86" s="18">
        <v>43907</v>
      </c>
      <c r="G86" s="17"/>
      <c r="H86" s="17"/>
      <c r="I86" s="17">
        <v>3000</v>
      </c>
      <c r="J86" s="17">
        <v>0</v>
      </c>
      <c r="K86" s="17">
        <v>3000</v>
      </c>
      <c r="L86" s="17" t="s">
        <v>156</v>
      </c>
      <c r="M86" s="17" t="s">
        <v>42</v>
      </c>
      <c r="N86" s="16"/>
    </row>
    <row r="87" spans="1:14" ht="12.75" customHeight="1" x14ac:dyDescent="0.25">
      <c r="A87" s="17" t="s">
        <v>101</v>
      </c>
      <c r="B87" s="17" t="s">
        <v>100</v>
      </c>
      <c r="C87" s="17" t="s">
        <v>157</v>
      </c>
      <c r="D87" s="17" t="s">
        <v>102</v>
      </c>
      <c r="E87" s="18">
        <v>43890</v>
      </c>
      <c r="F87" s="18">
        <v>43920</v>
      </c>
      <c r="G87" s="17"/>
      <c r="H87" s="17"/>
      <c r="I87" s="17">
        <v>11700</v>
      </c>
      <c r="J87" s="17">
        <v>0</v>
      </c>
      <c r="K87" s="17">
        <v>11700</v>
      </c>
      <c r="L87" s="17" t="s">
        <v>159</v>
      </c>
      <c r="M87" s="17" t="s">
        <v>339</v>
      </c>
      <c r="N87" s="16"/>
    </row>
    <row r="88" spans="1:14" ht="12.75" customHeight="1" x14ac:dyDescent="0.25">
      <c r="A88" s="17" t="s">
        <v>99</v>
      </c>
      <c r="B88" s="17" t="s">
        <v>98</v>
      </c>
      <c r="C88" s="17" t="s">
        <v>157</v>
      </c>
      <c r="D88" s="17" t="s">
        <v>102</v>
      </c>
      <c r="E88" s="18">
        <v>43890</v>
      </c>
      <c r="F88" s="18">
        <v>43920</v>
      </c>
      <c r="G88" s="17"/>
      <c r="H88" s="17"/>
      <c r="I88" s="17">
        <v>12000</v>
      </c>
      <c r="J88" s="17">
        <v>0</v>
      </c>
      <c r="K88" s="17">
        <v>12000</v>
      </c>
      <c r="L88" s="17" t="s">
        <v>159</v>
      </c>
      <c r="M88" s="17" t="s">
        <v>339</v>
      </c>
      <c r="N88" s="16"/>
    </row>
    <row r="89" spans="1:14" ht="12.75" customHeight="1" x14ac:dyDescent="0.25">
      <c r="A89" s="17" t="s">
        <v>144</v>
      </c>
      <c r="B89" s="17" t="s">
        <v>143</v>
      </c>
      <c r="C89" s="17" t="s">
        <v>157</v>
      </c>
      <c r="D89" s="17" t="s">
        <v>145</v>
      </c>
      <c r="E89" s="18">
        <v>43890</v>
      </c>
      <c r="F89" s="18">
        <v>43920</v>
      </c>
      <c r="G89" s="17"/>
      <c r="H89" s="17"/>
      <c r="I89" s="17">
        <v>9120</v>
      </c>
      <c r="J89" s="17">
        <v>0</v>
      </c>
      <c r="K89" s="17">
        <v>9120</v>
      </c>
      <c r="L89" s="17" t="s">
        <v>159</v>
      </c>
      <c r="M89" s="17" t="s">
        <v>339</v>
      </c>
      <c r="N89" s="16"/>
    </row>
    <row r="90" spans="1:14" ht="12.75" customHeight="1" x14ac:dyDescent="0.25">
      <c r="A90" s="17" t="s">
        <v>82</v>
      </c>
      <c r="B90" s="17" t="s">
        <v>81</v>
      </c>
      <c r="C90" s="17" t="s">
        <v>157</v>
      </c>
      <c r="D90" s="17" t="s">
        <v>85</v>
      </c>
      <c r="E90" s="18">
        <v>43890</v>
      </c>
      <c r="F90" s="18">
        <v>43920</v>
      </c>
      <c r="G90" s="17"/>
      <c r="H90" s="17"/>
      <c r="I90" s="17">
        <v>12000</v>
      </c>
      <c r="J90" s="17">
        <v>0</v>
      </c>
      <c r="K90" s="17">
        <v>12000</v>
      </c>
      <c r="L90" s="17" t="s">
        <v>159</v>
      </c>
      <c r="M90" s="17" t="s">
        <v>339</v>
      </c>
      <c r="N90" s="16"/>
    </row>
    <row r="91" spans="1:14" ht="12.75" customHeight="1" x14ac:dyDescent="0.25">
      <c r="A91" s="17" t="s">
        <v>246</v>
      </c>
      <c r="B91" s="17" t="s">
        <v>243</v>
      </c>
      <c r="C91" s="17" t="s">
        <v>157</v>
      </c>
      <c r="D91" s="17" t="s">
        <v>240</v>
      </c>
      <c r="E91" s="18">
        <v>43890</v>
      </c>
      <c r="F91" s="18">
        <v>43920</v>
      </c>
      <c r="G91" s="17"/>
      <c r="H91" s="18">
        <v>43890</v>
      </c>
      <c r="I91" s="17">
        <v>14835</v>
      </c>
      <c r="J91" s="17">
        <v>0</v>
      </c>
      <c r="K91" s="17">
        <v>0</v>
      </c>
      <c r="L91" s="17" t="s">
        <v>159</v>
      </c>
      <c r="M91" s="17" t="s">
        <v>339</v>
      </c>
      <c r="N91" s="16"/>
    </row>
    <row r="92" spans="1:14" ht="12.75" customHeight="1" x14ac:dyDescent="0.25">
      <c r="A92" s="17" t="s">
        <v>114</v>
      </c>
      <c r="B92" s="17" t="s">
        <v>113</v>
      </c>
      <c r="C92" s="17" t="s">
        <v>157</v>
      </c>
      <c r="D92" s="17" t="s">
        <v>125</v>
      </c>
      <c r="E92" s="18">
        <v>43890</v>
      </c>
      <c r="F92" s="18">
        <v>43897</v>
      </c>
      <c r="G92" s="17"/>
      <c r="H92" s="17"/>
      <c r="I92" s="17">
        <v>2400</v>
      </c>
      <c r="J92" s="17">
        <v>0</v>
      </c>
      <c r="K92" s="17">
        <v>2400</v>
      </c>
      <c r="L92" s="17" t="s">
        <v>159</v>
      </c>
      <c r="M92" s="17" t="s">
        <v>339</v>
      </c>
      <c r="N92" s="16"/>
    </row>
    <row r="93" spans="1:14" ht="12.75" customHeight="1" x14ac:dyDescent="0.25">
      <c r="A93" s="17" t="s">
        <v>80</v>
      </c>
      <c r="B93" s="17" t="s">
        <v>79</v>
      </c>
      <c r="C93" s="17" t="s">
        <v>157</v>
      </c>
      <c r="D93" s="17" t="s">
        <v>85</v>
      </c>
      <c r="E93" s="18">
        <v>43890</v>
      </c>
      <c r="F93" s="18">
        <v>43920</v>
      </c>
      <c r="G93" s="17"/>
      <c r="H93" s="17"/>
      <c r="I93" s="17">
        <v>12000</v>
      </c>
      <c r="J93" s="17">
        <v>0</v>
      </c>
      <c r="K93" s="17">
        <v>12000</v>
      </c>
      <c r="L93" s="17" t="s">
        <v>159</v>
      </c>
      <c r="M93" s="17" t="s">
        <v>339</v>
      </c>
      <c r="N93" s="16"/>
    </row>
    <row r="94" spans="1:14" ht="12.75" customHeight="1" x14ac:dyDescent="0.25">
      <c r="A94" s="17" t="s">
        <v>147</v>
      </c>
      <c r="B94" s="17" t="s">
        <v>146</v>
      </c>
      <c r="C94" s="17" t="s">
        <v>157</v>
      </c>
      <c r="D94" s="17" t="s">
        <v>148</v>
      </c>
      <c r="E94" s="18">
        <v>43890</v>
      </c>
      <c r="F94" s="18">
        <v>43920</v>
      </c>
      <c r="G94" s="17"/>
      <c r="H94" s="17"/>
      <c r="I94" s="17">
        <v>8047.1</v>
      </c>
      <c r="J94" s="17">
        <v>0</v>
      </c>
      <c r="K94" s="17">
        <v>8047.1</v>
      </c>
      <c r="L94" s="17" t="s">
        <v>159</v>
      </c>
      <c r="M94" s="17" t="s">
        <v>339</v>
      </c>
      <c r="N94" s="16"/>
    </row>
    <row r="95" spans="1:14" ht="12.75" customHeight="1" x14ac:dyDescent="0.25">
      <c r="A95" s="17" t="s">
        <v>135</v>
      </c>
      <c r="B95" s="17" t="s">
        <v>134</v>
      </c>
      <c r="C95" s="17" t="s">
        <v>157</v>
      </c>
      <c r="D95" s="17" t="s">
        <v>136</v>
      </c>
      <c r="E95" s="18">
        <v>43890</v>
      </c>
      <c r="F95" s="18">
        <v>43920</v>
      </c>
      <c r="G95" s="17"/>
      <c r="H95" s="17"/>
      <c r="I95" s="17">
        <v>13800</v>
      </c>
      <c r="J95" s="17">
        <v>0</v>
      </c>
      <c r="K95" s="17">
        <v>13800</v>
      </c>
      <c r="L95" s="17" t="s">
        <v>159</v>
      </c>
      <c r="M95" s="17" t="s">
        <v>339</v>
      </c>
      <c r="N95" s="16"/>
    </row>
    <row r="96" spans="1:14" ht="12.75" customHeight="1" x14ac:dyDescent="0.25">
      <c r="A96" s="17" t="s">
        <v>96</v>
      </c>
      <c r="B96" s="17" t="s">
        <v>95</v>
      </c>
      <c r="C96" s="17" t="s">
        <v>157</v>
      </c>
      <c r="D96" s="17" t="s">
        <v>97</v>
      </c>
      <c r="E96" s="18">
        <v>43890</v>
      </c>
      <c r="F96" s="18">
        <v>43920</v>
      </c>
      <c r="G96" s="17"/>
      <c r="H96" s="17"/>
      <c r="I96" s="17">
        <v>13320</v>
      </c>
      <c r="J96" s="17">
        <v>0</v>
      </c>
      <c r="K96" s="17">
        <v>13320</v>
      </c>
      <c r="L96" s="17" t="s">
        <v>159</v>
      </c>
      <c r="M96" s="17" t="s">
        <v>339</v>
      </c>
      <c r="N96" s="16"/>
    </row>
    <row r="97" spans="1:14" ht="12.75" customHeight="1" x14ac:dyDescent="0.25">
      <c r="A97" s="17" t="s">
        <v>93</v>
      </c>
      <c r="B97" s="17" t="s">
        <v>92</v>
      </c>
      <c r="C97" s="17" t="s">
        <v>157</v>
      </c>
      <c r="D97" s="17" t="s">
        <v>94</v>
      </c>
      <c r="E97" s="18">
        <v>43890</v>
      </c>
      <c r="F97" s="18">
        <v>43920</v>
      </c>
      <c r="G97" s="17"/>
      <c r="H97" s="17"/>
      <c r="I97" s="17">
        <v>13050</v>
      </c>
      <c r="J97" s="17">
        <v>0</v>
      </c>
      <c r="K97" s="17">
        <v>13050</v>
      </c>
      <c r="L97" s="17" t="s">
        <v>159</v>
      </c>
      <c r="M97" s="17" t="s">
        <v>339</v>
      </c>
      <c r="N97" s="16"/>
    </row>
    <row r="98" spans="1:14" ht="12.75" customHeight="1" x14ac:dyDescent="0.25">
      <c r="A98" s="17" t="s">
        <v>150</v>
      </c>
      <c r="B98" s="17" t="s">
        <v>149</v>
      </c>
      <c r="C98" s="17" t="s">
        <v>157</v>
      </c>
      <c r="D98" s="17" t="s">
        <v>151</v>
      </c>
      <c r="E98" s="18">
        <v>43890</v>
      </c>
      <c r="F98" s="18">
        <v>43920</v>
      </c>
      <c r="G98" s="17"/>
      <c r="H98" s="17"/>
      <c r="I98" s="17">
        <v>2160</v>
      </c>
      <c r="J98" s="17">
        <v>0</v>
      </c>
      <c r="K98" s="17">
        <v>2160</v>
      </c>
      <c r="L98" s="17" t="s">
        <v>159</v>
      </c>
      <c r="M98" s="17" t="s">
        <v>153</v>
      </c>
      <c r="N98" s="16"/>
    </row>
    <row r="99" spans="1:14" ht="12.75" customHeight="1" x14ac:dyDescent="0.25">
      <c r="A99" s="17" t="s">
        <v>78</v>
      </c>
      <c r="B99" s="17" t="s">
        <v>77</v>
      </c>
      <c r="C99" s="17" t="s">
        <v>157</v>
      </c>
      <c r="D99" s="17" t="s">
        <v>85</v>
      </c>
      <c r="E99" s="18">
        <v>43890</v>
      </c>
      <c r="F99" s="18">
        <v>43920</v>
      </c>
      <c r="G99" s="17"/>
      <c r="H99" s="17"/>
      <c r="I99" s="17">
        <v>13650</v>
      </c>
      <c r="J99" s="17">
        <v>0</v>
      </c>
      <c r="K99" s="17">
        <v>13650</v>
      </c>
      <c r="L99" s="17" t="s">
        <v>159</v>
      </c>
      <c r="M99" s="17" t="s">
        <v>339</v>
      </c>
      <c r="N99" s="16"/>
    </row>
    <row r="100" spans="1:14" ht="12.75" customHeight="1" x14ac:dyDescent="0.25">
      <c r="A100" s="17" t="s">
        <v>84</v>
      </c>
      <c r="B100" s="17" t="s">
        <v>83</v>
      </c>
      <c r="C100" s="17" t="s">
        <v>157</v>
      </c>
      <c r="D100" s="17" t="s">
        <v>85</v>
      </c>
      <c r="E100" s="18">
        <v>43890</v>
      </c>
      <c r="F100" s="18">
        <v>43920</v>
      </c>
      <c r="G100" s="17"/>
      <c r="H100" s="17"/>
      <c r="I100" s="17">
        <v>8400</v>
      </c>
      <c r="J100" s="17">
        <v>0</v>
      </c>
      <c r="K100" s="17">
        <v>8400</v>
      </c>
      <c r="L100" s="17" t="s">
        <v>159</v>
      </c>
      <c r="M100" s="17" t="s">
        <v>339</v>
      </c>
      <c r="N100" s="16"/>
    </row>
    <row r="101" spans="1:14" ht="12.75" customHeight="1" x14ac:dyDescent="0.25">
      <c r="A101" s="17" t="s">
        <v>69</v>
      </c>
      <c r="B101" s="17" t="s">
        <v>68</v>
      </c>
      <c r="C101" s="17" t="s">
        <v>157</v>
      </c>
      <c r="D101" s="17" t="s">
        <v>72</v>
      </c>
      <c r="E101" s="18">
        <v>43890</v>
      </c>
      <c r="F101" s="18">
        <v>43920</v>
      </c>
      <c r="G101" s="17"/>
      <c r="H101" s="17"/>
      <c r="I101" s="17">
        <v>2000</v>
      </c>
      <c r="J101" s="17">
        <v>0</v>
      </c>
      <c r="K101" s="17">
        <v>2000</v>
      </c>
      <c r="L101" s="17" t="s">
        <v>159</v>
      </c>
      <c r="M101" s="17" t="s">
        <v>153</v>
      </c>
      <c r="N101" s="16"/>
    </row>
    <row r="102" spans="1:14" ht="12.75" customHeight="1" x14ac:dyDescent="0.25">
      <c r="A102" s="17" t="s">
        <v>67</v>
      </c>
      <c r="B102" s="17" t="s">
        <v>66</v>
      </c>
      <c r="C102" s="17" t="s">
        <v>157</v>
      </c>
      <c r="D102" s="17" t="s">
        <v>72</v>
      </c>
      <c r="E102" s="18">
        <v>43890</v>
      </c>
      <c r="F102" s="18">
        <v>43920</v>
      </c>
      <c r="G102" s="17"/>
      <c r="H102" s="17"/>
      <c r="I102" s="17">
        <v>2100</v>
      </c>
      <c r="J102" s="17">
        <v>0</v>
      </c>
      <c r="K102" s="17">
        <v>2100</v>
      </c>
      <c r="L102" s="17" t="s">
        <v>159</v>
      </c>
      <c r="M102" s="17" t="s">
        <v>153</v>
      </c>
      <c r="N102" s="16"/>
    </row>
    <row r="103" spans="1:14" ht="12.75" customHeight="1" x14ac:dyDescent="0.25">
      <c r="A103" s="17" t="s">
        <v>65</v>
      </c>
      <c r="B103" s="17" t="s">
        <v>64</v>
      </c>
      <c r="C103" s="17" t="s">
        <v>157</v>
      </c>
      <c r="D103" s="17" t="s">
        <v>72</v>
      </c>
      <c r="E103" s="18">
        <v>43890</v>
      </c>
      <c r="F103" s="18">
        <v>43920</v>
      </c>
      <c r="G103" s="17"/>
      <c r="H103" s="17"/>
      <c r="I103" s="17">
        <v>1900</v>
      </c>
      <c r="J103" s="17">
        <v>0</v>
      </c>
      <c r="K103" s="17">
        <v>1900</v>
      </c>
      <c r="L103" s="17" t="s">
        <v>159</v>
      </c>
      <c r="M103" s="17" t="s">
        <v>153</v>
      </c>
      <c r="N103" s="16"/>
    </row>
    <row r="104" spans="1:14" ht="12.75" customHeight="1" x14ac:dyDescent="0.25">
      <c r="A104" s="17" t="s">
        <v>63</v>
      </c>
      <c r="B104" s="17" t="s">
        <v>62</v>
      </c>
      <c r="C104" s="17" t="s">
        <v>157</v>
      </c>
      <c r="D104" s="17" t="s">
        <v>72</v>
      </c>
      <c r="E104" s="18">
        <v>43890</v>
      </c>
      <c r="F104" s="18">
        <v>43920</v>
      </c>
      <c r="G104" s="17"/>
      <c r="H104" s="17"/>
      <c r="I104" s="17">
        <v>1350</v>
      </c>
      <c r="J104" s="17">
        <v>0</v>
      </c>
      <c r="K104" s="17">
        <v>1350</v>
      </c>
      <c r="L104" s="17" t="s">
        <v>159</v>
      </c>
      <c r="M104" s="17" t="s">
        <v>153</v>
      </c>
      <c r="N104" s="16"/>
    </row>
    <row r="105" spans="1:14" ht="12.75" customHeight="1" x14ac:dyDescent="0.25">
      <c r="A105" s="17" t="s">
        <v>61</v>
      </c>
      <c r="B105" s="17" t="s">
        <v>60</v>
      </c>
      <c r="C105" s="17" t="s">
        <v>157</v>
      </c>
      <c r="D105" s="17" t="s">
        <v>72</v>
      </c>
      <c r="E105" s="18">
        <v>43890</v>
      </c>
      <c r="F105" s="18">
        <v>43920</v>
      </c>
      <c r="G105" s="17"/>
      <c r="H105" s="17"/>
      <c r="I105" s="17">
        <v>1000</v>
      </c>
      <c r="J105" s="17">
        <v>0</v>
      </c>
      <c r="K105" s="17">
        <v>1000</v>
      </c>
      <c r="L105" s="17" t="s">
        <v>159</v>
      </c>
      <c r="M105" s="17" t="s">
        <v>153</v>
      </c>
      <c r="N105" s="16"/>
    </row>
    <row r="106" spans="1:14" ht="12.75" customHeight="1" x14ac:dyDescent="0.25">
      <c r="A106" s="17" t="s">
        <v>245</v>
      </c>
      <c r="B106" s="17" t="s">
        <v>243</v>
      </c>
      <c r="C106" s="17" t="s">
        <v>230</v>
      </c>
      <c r="D106" s="17" t="s">
        <v>240</v>
      </c>
      <c r="E106" s="18">
        <v>43890</v>
      </c>
      <c r="F106" s="17"/>
      <c r="G106" s="17"/>
      <c r="H106" s="18">
        <v>43890</v>
      </c>
      <c r="I106" s="17">
        <v>-14835</v>
      </c>
      <c r="J106" s="17">
        <v>0</v>
      </c>
      <c r="K106" s="17">
        <v>0</v>
      </c>
      <c r="L106" s="17" t="s">
        <v>159</v>
      </c>
      <c r="M106" s="17" t="s">
        <v>339</v>
      </c>
      <c r="N106" s="16"/>
    </row>
    <row r="107" spans="1:14" ht="12.75" customHeight="1" x14ac:dyDescent="0.25">
      <c r="A107" s="17" t="s">
        <v>244</v>
      </c>
      <c r="B107" s="17" t="s">
        <v>243</v>
      </c>
      <c r="C107" s="17" t="s">
        <v>157</v>
      </c>
      <c r="D107" s="17" t="s">
        <v>240</v>
      </c>
      <c r="E107" s="18">
        <v>43890</v>
      </c>
      <c r="F107" s="18">
        <v>43920</v>
      </c>
      <c r="G107" s="17"/>
      <c r="H107" s="18">
        <v>43900</v>
      </c>
      <c r="I107" s="17">
        <v>1935</v>
      </c>
      <c r="J107" s="17">
        <v>1935</v>
      </c>
      <c r="K107" s="17">
        <v>0</v>
      </c>
      <c r="L107" s="17" t="s">
        <v>159</v>
      </c>
      <c r="M107" s="17" t="s">
        <v>339</v>
      </c>
      <c r="N107" s="16"/>
    </row>
    <row r="108" spans="1:14" ht="12.75" customHeight="1" x14ac:dyDescent="0.25">
      <c r="A108" s="17" t="s">
        <v>242</v>
      </c>
      <c r="B108" s="17" t="s">
        <v>241</v>
      </c>
      <c r="C108" s="17" t="s">
        <v>157</v>
      </c>
      <c r="D108" s="17" t="s">
        <v>240</v>
      </c>
      <c r="E108" s="18">
        <v>43890</v>
      </c>
      <c r="F108" s="18">
        <v>43920</v>
      </c>
      <c r="G108" s="17"/>
      <c r="H108" s="18">
        <v>43900</v>
      </c>
      <c r="I108" s="17">
        <v>90</v>
      </c>
      <c r="J108" s="17">
        <v>90</v>
      </c>
      <c r="K108" s="17">
        <v>0</v>
      </c>
      <c r="L108" s="17" t="s">
        <v>159</v>
      </c>
      <c r="M108" s="17" t="s">
        <v>339</v>
      </c>
      <c r="N108" s="16"/>
    </row>
    <row r="109" spans="1:14" ht="12.75" customHeight="1" x14ac:dyDescent="0.25">
      <c r="A109" s="17" t="s">
        <v>71</v>
      </c>
      <c r="B109" s="17" t="s">
        <v>70</v>
      </c>
      <c r="C109" s="17" t="s">
        <v>157</v>
      </c>
      <c r="D109" s="17" t="s">
        <v>72</v>
      </c>
      <c r="E109" s="18">
        <v>43890</v>
      </c>
      <c r="F109" s="18">
        <v>43920</v>
      </c>
      <c r="G109" s="17"/>
      <c r="H109" s="17"/>
      <c r="I109" s="17">
        <v>1500</v>
      </c>
      <c r="J109" s="17">
        <v>0</v>
      </c>
      <c r="K109" s="17">
        <v>1500</v>
      </c>
      <c r="L109" s="17" t="s">
        <v>159</v>
      </c>
      <c r="M109" s="17" t="s">
        <v>153</v>
      </c>
      <c r="N109" s="16"/>
    </row>
    <row r="110" spans="1:14" ht="12.75" customHeight="1" x14ac:dyDescent="0.25">
      <c r="A110" s="17" t="s">
        <v>76</v>
      </c>
      <c r="B110" s="17" t="s">
        <v>75</v>
      </c>
      <c r="C110" s="17" t="s">
        <v>157</v>
      </c>
      <c r="D110" s="17" t="s">
        <v>85</v>
      </c>
      <c r="E110" s="18">
        <v>43892</v>
      </c>
      <c r="F110" s="18">
        <v>43922</v>
      </c>
      <c r="G110" s="17"/>
      <c r="H110" s="17"/>
      <c r="I110" s="17">
        <v>2400</v>
      </c>
      <c r="J110" s="17">
        <v>0</v>
      </c>
      <c r="K110" s="17">
        <v>2400</v>
      </c>
      <c r="L110" s="17" t="s">
        <v>159</v>
      </c>
      <c r="M110" s="17" t="s">
        <v>339</v>
      </c>
      <c r="N110" s="16"/>
    </row>
    <row r="111" spans="1:14" ht="12.75" customHeight="1" x14ac:dyDescent="0.25">
      <c r="A111" s="17" t="s">
        <v>127</v>
      </c>
      <c r="B111" s="17" t="s">
        <v>126</v>
      </c>
      <c r="C111" s="17" t="s">
        <v>157</v>
      </c>
      <c r="D111" s="17" t="s">
        <v>128</v>
      </c>
      <c r="E111" s="18">
        <v>43892</v>
      </c>
      <c r="F111" s="18">
        <v>43945</v>
      </c>
      <c r="G111" s="17"/>
      <c r="H111" s="17"/>
      <c r="I111" s="17">
        <v>15120</v>
      </c>
      <c r="J111" s="17">
        <v>0</v>
      </c>
      <c r="K111" s="17">
        <v>15120</v>
      </c>
      <c r="L111" s="17" t="s">
        <v>156</v>
      </c>
      <c r="M111" s="17" t="s">
        <v>42</v>
      </c>
      <c r="N111" s="16"/>
    </row>
    <row r="112" spans="1:14" ht="12.75" customHeight="1" x14ac:dyDescent="0.25">
      <c r="A112" s="17" t="s">
        <v>163</v>
      </c>
      <c r="B112" s="17" t="s">
        <v>162</v>
      </c>
      <c r="C112" s="17" t="s">
        <v>157</v>
      </c>
      <c r="D112" s="17" t="s">
        <v>161</v>
      </c>
      <c r="E112" s="18">
        <v>43892</v>
      </c>
      <c r="F112" s="18">
        <v>43906</v>
      </c>
      <c r="G112" s="17"/>
      <c r="H112" s="18">
        <v>43903</v>
      </c>
      <c r="I112" s="17">
        <v>20400</v>
      </c>
      <c r="J112" s="17">
        <v>20400</v>
      </c>
      <c r="K112" s="17">
        <v>0</v>
      </c>
      <c r="L112" s="17" t="s">
        <v>156</v>
      </c>
      <c r="M112" s="17" t="s">
        <v>42</v>
      </c>
      <c r="N112" s="16"/>
    </row>
    <row r="113" spans="1:14" ht="12.75" customHeight="1" x14ac:dyDescent="0.25">
      <c r="A113" s="17" t="s">
        <v>54</v>
      </c>
      <c r="B113" s="17" t="s">
        <v>53</v>
      </c>
      <c r="C113" s="17" t="s">
        <v>157</v>
      </c>
      <c r="D113" s="17" t="s">
        <v>55</v>
      </c>
      <c r="E113" s="18">
        <v>43892</v>
      </c>
      <c r="F113" s="18">
        <v>43906</v>
      </c>
      <c r="G113" s="17"/>
      <c r="H113" s="17"/>
      <c r="I113" s="17">
        <v>9720</v>
      </c>
      <c r="J113" s="17">
        <v>0</v>
      </c>
      <c r="K113" s="17">
        <v>9720</v>
      </c>
      <c r="L113" s="17" t="s">
        <v>156</v>
      </c>
      <c r="M113" s="17" t="s">
        <v>42</v>
      </c>
      <c r="N113" s="16"/>
    </row>
    <row r="114" spans="1:14" ht="12.75" customHeight="1" x14ac:dyDescent="0.25">
      <c r="A114" s="17" t="s">
        <v>141</v>
      </c>
      <c r="B114" s="17" t="s">
        <v>140</v>
      </c>
      <c r="C114" s="17" t="s">
        <v>157</v>
      </c>
      <c r="D114" s="17" t="s">
        <v>142</v>
      </c>
      <c r="E114" s="18">
        <v>43899</v>
      </c>
      <c r="F114" s="18">
        <v>43927</v>
      </c>
      <c r="G114" s="17"/>
      <c r="H114" s="17"/>
      <c r="I114" s="17">
        <v>10800</v>
      </c>
      <c r="J114" s="17">
        <v>0</v>
      </c>
      <c r="K114" s="17">
        <v>10800</v>
      </c>
      <c r="L114" s="17" t="s">
        <v>156</v>
      </c>
      <c r="M114" s="17" t="s">
        <v>42</v>
      </c>
      <c r="N114" s="16"/>
    </row>
    <row r="115" spans="1:14" ht="12.75" customHeight="1" x14ac:dyDescent="0.25">
      <c r="A115" s="17" t="s">
        <v>74</v>
      </c>
      <c r="B115" s="17" t="s">
        <v>73</v>
      </c>
      <c r="C115" s="17" t="s">
        <v>157</v>
      </c>
      <c r="D115" s="17" t="s">
        <v>85</v>
      </c>
      <c r="E115" s="18">
        <v>43900</v>
      </c>
      <c r="F115" s="18">
        <v>43930</v>
      </c>
      <c r="G115" s="17"/>
      <c r="H115" s="17"/>
      <c r="I115" s="17">
        <v>1800</v>
      </c>
      <c r="J115" s="17">
        <v>0</v>
      </c>
      <c r="K115" s="17">
        <v>1800</v>
      </c>
      <c r="L115" s="17" t="s">
        <v>159</v>
      </c>
      <c r="M115" s="17" t="s">
        <v>339</v>
      </c>
      <c r="N115" s="16"/>
    </row>
    <row r="116" spans="1:14" ht="12.75" customHeight="1" x14ac:dyDescent="0.25">
      <c r="A116" s="17" t="s">
        <v>87</v>
      </c>
      <c r="B116" s="17" t="s">
        <v>86</v>
      </c>
      <c r="C116" s="17" t="s">
        <v>230</v>
      </c>
      <c r="D116" s="17" t="s">
        <v>88</v>
      </c>
      <c r="E116" s="18">
        <v>43900</v>
      </c>
      <c r="F116" s="17"/>
      <c r="G116" s="17"/>
      <c r="H116" s="17"/>
      <c r="I116" s="17">
        <v>-8400</v>
      </c>
      <c r="J116" s="17">
        <v>0</v>
      </c>
      <c r="K116" s="17">
        <v>-8400</v>
      </c>
      <c r="L116" s="17" t="s">
        <v>159</v>
      </c>
      <c r="M116" s="17" t="s">
        <v>42</v>
      </c>
      <c r="N116" s="16"/>
    </row>
    <row r="117" spans="1:14" ht="12.75" customHeight="1" x14ac:dyDescent="0.25">
      <c r="A117" s="17" t="s">
        <v>130</v>
      </c>
      <c r="B117" s="17" t="s">
        <v>129</v>
      </c>
      <c r="C117" s="17" t="s">
        <v>157</v>
      </c>
      <c r="D117" s="17" t="s">
        <v>133</v>
      </c>
      <c r="E117" s="18">
        <v>43901</v>
      </c>
      <c r="F117" s="18">
        <v>43931</v>
      </c>
      <c r="G117" s="17"/>
      <c r="H117" s="17"/>
      <c r="I117" s="17">
        <v>13200</v>
      </c>
      <c r="J117" s="17">
        <v>0</v>
      </c>
      <c r="K117" s="17">
        <v>13200</v>
      </c>
      <c r="L117" s="17" t="s">
        <v>159</v>
      </c>
      <c r="M117" s="17" t="s">
        <v>339</v>
      </c>
      <c r="N117" s="16"/>
    </row>
    <row r="118" spans="1:14" ht="12.75" customHeight="1" x14ac:dyDescent="0.25">
      <c r="A118" s="17" t="s">
        <v>110</v>
      </c>
      <c r="B118" s="17" t="s">
        <v>109</v>
      </c>
      <c r="C118" s="17" t="s">
        <v>157</v>
      </c>
      <c r="D118" s="17" t="s">
        <v>125</v>
      </c>
      <c r="E118" s="18">
        <v>43901</v>
      </c>
      <c r="F118" s="18">
        <v>43908</v>
      </c>
      <c r="G118" s="17"/>
      <c r="H118" s="17"/>
      <c r="I118" s="17">
        <v>3900</v>
      </c>
      <c r="J118" s="17">
        <v>0</v>
      </c>
      <c r="K118" s="17">
        <v>3900</v>
      </c>
      <c r="L118" s="17" t="s">
        <v>159</v>
      </c>
      <c r="M118" s="17" t="s">
        <v>339</v>
      </c>
      <c r="N118" s="16"/>
    </row>
    <row r="119" spans="1:14" ht="12.75" customHeight="1" x14ac:dyDescent="0.25">
      <c r="A119" s="17" t="s">
        <v>112</v>
      </c>
      <c r="B119" s="17" t="s">
        <v>111</v>
      </c>
      <c r="C119" s="17" t="s">
        <v>157</v>
      </c>
      <c r="D119" s="17" t="s">
        <v>125</v>
      </c>
      <c r="E119" s="18">
        <v>43901</v>
      </c>
      <c r="F119" s="18">
        <v>43908</v>
      </c>
      <c r="G119" s="17"/>
      <c r="H119" s="17"/>
      <c r="I119" s="17">
        <v>13260</v>
      </c>
      <c r="J119" s="17">
        <v>0</v>
      </c>
      <c r="K119" s="17">
        <v>13260</v>
      </c>
      <c r="L119" s="17" t="s">
        <v>159</v>
      </c>
      <c r="M119" s="17" t="s">
        <v>339</v>
      </c>
      <c r="N119" s="16"/>
    </row>
    <row r="120" spans="1:14" ht="12.75" customHeight="1" x14ac:dyDescent="0.25">
      <c r="A120" s="17" t="s">
        <v>46</v>
      </c>
      <c r="B120" s="17"/>
      <c r="C120" s="17" t="s">
        <v>157</v>
      </c>
      <c r="D120" s="17" t="s">
        <v>47</v>
      </c>
      <c r="E120" s="18">
        <v>43901</v>
      </c>
      <c r="F120" s="18">
        <v>43915</v>
      </c>
      <c r="G120" s="17"/>
      <c r="H120" s="17"/>
      <c r="I120" s="17">
        <v>1260</v>
      </c>
      <c r="J120" s="17">
        <v>0</v>
      </c>
      <c r="K120" s="17">
        <v>1260</v>
      </c>
      <c r="L120" s="17" t="s">
        <v>159</v>
      </c>
      <c r="M120" s="17" t="s">
        <v>340</v>
      </c>
      <c r="N120" s="16"/>
    </row>
    <row r="121" spans="1:14" ht="12.75" customHeight="1" x14ac:dyDescent="0.25">
      <c r="A121" s="17" t="s">
        <v>59</v>
      </c>
      <c r="B121" s="17" t="s">
        <v>58</v>
      </c>
      <c r="C121" s="17" t="s">
        <v>157</v>
      </c>
      <c r="D121" s="17" t="s">
        <v>72</v>
      </c>
      <c r="E121" s="18">
        <v>43903</v>
      </c>
      <c r="F121" s="18">
        <v>43933</v>
      </c>
      <c r="G121" s="17"/>
      <c r="H121" s="17"/>
      <c r="I121" s="17">
        <v>1068</v>
      </c>
      <c r="J121" s="17">
        <v>0</v>
      </c>
      <c r="K121" s="17">
        <v>1068</v>
      </c>
      <c r="L121" s="17" t="s">
        <v>156</v>
      </c>
      <c r="M121" s="17" t="s">
        <v>42</v>
      </c>
      <c r="N121" s="16"/>
    </row>
    <row r="122" spans="1:14" ht="12.75" customHeight="1" x14ac:dyDescent="0.25">
      <c r="A122" s="17" t="s">
        <v>49</v>
      </c>
      <c r="B122" s="17" t="s">
        <v>48</v>
      </c>
      <c r="C122" s="17" t="s">
        <v>230</v>
      </c>
      <c r="D122" s="17" t="s">
        <v>52</v>
      </c>
      <c r="E122" s="18">
        <v>43906</v>
      </c>
      <c r="F122" s="17"/>
      <c r="G122" s="17"/>
      <c r="H122" s="17"/>
      <c r="I122" s="17">
        <v>-26429</v>
      </c>
      <c r="J122" s="17">
        <v>0</v>
      </c>
      <c r="K122" s="17">
        <v>-26429</v>
      </c>
      <c r="L122" s="17" t="s">
        <v>159</v>
      </c>
      <c r="M122" s="17" t="s">
        <v>42</v>
      </c>
      <c r="N122" s="16"/>
    </row>
    <row r="123" spans="1:14" ht="12.75" customHeight="1" x14ac:dyDescent="0.25">
      <c r="A123" s="17" t="s">
        <v>138</v>
      </c>
      <c r="B123" s="17" t="s">
        <v>137</v>
      </c>
      <c r="C123" s="17" t="s">
        <v>157</v>
      </c>
      <c r="D123" s="17" t="s">
        <v>139</v>
      </c>
      <c r="E123" s="18">
        <v>43906</v>
      </c>
      <c r="F123" s="18">
        <v>43936</v>
      </c>
      <c r="G123" s="17"/>
      <c r="H123" s="17"/>
      <c r="I123" s="17">
        <v>18000</v>
      </c>
      <c r="J123" s="17">
        <v>0</v>
      </c>
      <c r="K123" s="17">
        <v>18000</v>
      </c>
      <c r="L123" s="17" t="s">
        <v>158</v>
      </c>
      <c r="M123" s="17" t="s">
        <v>42</v>
      </c>
      <c r="N123" s="16"/>
    </row>
    <row r="124" spans="1:14" ht="12.75" customHeight="1" x14ac:dyDescent="0.25">
      <c r="A124" s="17" t="s">
        <v>57</v>
      </c>
      <c r="B124" s="17" t="s">
        <v>56</v>
      </c>
      <c r="C124" s="17" t="s">
        <v>157</v>
      </c>
      <c r="D124" s="17" t="s">
        <v>72</v>
      </c>
      <c r="E124" s="18">
        <v>43906</v>
      </c>
      <c r="F124" s="18">
        <v>43934</v>
      </c>
      <c r="G124" s="17"/>
      <c r="H124" s="17"/>
      <c r="I124" s="17">
        <v>12950</v>
      </c>
      <c r="J124" s="17">
        <v>0</v>
      </c>
      <c r="K124" s="17">
        <v>12950</v>
      </c>
      <c r="L124" s="17" t="s">
        <v>156</v>
      </c>
      <c r="M124" s="17" t="s">
        <v>42</v>
      </c>
      <c r="N124" s="16"/>
    </row>
    <row r="132" spans="1:32" ht="12.75" customHeight="1" x14ac:dyDescent="0.25">
      <c r="A132" s="21" t="s">
        <v>343</v>
      </c>
      <c r="B132" s="21" t="s">
        <v>344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2.75" customHeight="1" x14ac:dyDescent="0.25">
      <c r="A133" s="21" t="s">
        <v>341</v>
      </c>
      <c r="B133" s="23" t="s">
        <v>345</v>
      </c>
      <c r="C133" s="23" t="s">
        <v>346</v>
      </c>
      <c r="D133" s="23" t="s">
        <v>347</v>
      </c>
      <c r="E133" s="23" t="s">
        <v>34</v>
      </c>
      <c r="F133" s="23" t="s">
        <v>342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2.75" customHeight="1" x14ac:dyDescent="0.25">
      <c r="A134" s="25" t="s">
        <v>339</v>
      </c>
      <c r="B134" s="26">
        <v>140229.99</v>
      </c>
      <c r="C134" s="26">
        <v>155716.19</v>
      </c>
      <c r="D134" s="26">
        <v>152332.1</v>
      </c>
      <c r="E134" s="26">
        <v>34560</v>
      </c>
      <c r="F134" s="26">
        <v>482838.28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2.75" customHeight="1" x14ac:dyDescent="0.25">
      <c r="A135" s="22" t="s">
        <v>340</v>
      </c>
      <c r="B135" s="24"/>
      <c r="C135" s="24"/>
      <c r="D135" s="24"/>
      <c r="E135" s="24">
        <v>1260</v>
      </c>
      <c r="F135" s="24">
        <v>1260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2.75" customHeight="1" x14ac:dyDescent="0.25">
      <c r="A136" s="22" t="s">
        <v>153</v>
      </c>
      <c r="B136" s="24">
        <v>600</v>
      </c>
      <c r="C136" s="24">
        <v>3500</v>
      </c>
      <c r="D136" s="24">
        <v>14010</v>
      </c>
      <c r="E136" s="24"/>
      <c r="F136" s="24">
        <v>18110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2.75" customHeight="1" x14ac:dyDescent="0.25">
      <c r="A137" s="22" t="s">
        <v>42</v>
      </c>
      <c r="B137" s="24">
        <v>125268</v>
      </c>
      <c r="C137" s="24">
        <v>208434</v>
      </c>
      <c r="D137" s="24">
        <v>45870</v>
      </c>
      <c r="E137" s="24">
        <v>53229</v>
      </c>
      <c r="F137" s="24">
        <v>432801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2.75" customHeight="1" x14ac:dyDescent="0.25">
      <c r="A138" s="22" t="s">
        <v>342</v>
      </c>
      <c r="B138" s="24">
        <v>266097.99</v>
      </c>
      <c r="C138" s="24">
        <v>367650.19</v>
      </c>
      <c r="D138" s="24">
        <v>212212.1</v>
      </c>
      <c r="E138" s="24">
        <v>89049</v>
      </c>
      <c r="F138" s="24">
        <v>935009.28000000003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2.7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32" ht="12.75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32" ht="12.75" customHeight="1" x14ac:dyDescent="0.25">
      <c r="A141"/>
      <c r="B141"/>
      <c r="C141"/>
    </row>
    <row r="142" spans="1:32" ht="12.75" customHeight="1" x14ac:dyDescent="0.25">
      <c r="A142"/>
      <c r="B142"/>
      <c r="C142"/>
    </row>
    <row r="143" spans="1:32" ht="12.75" customHeight="1" x14ac:dyDescent="0.25">
      <c r="A143"/>
      <c r="B143"/>
      <c r="C143"/>
    </row>
    <row r="144" spans="1:32" ht="12.75" customHeight="1" x14ac:dyDescent="0.25">
      <c r="A144"/>
      <c r="B144"/>
      <c r="C144"/>
    </row>
    <row r="145" spans="1:3" ht="12.75" customHeight="1" x14ac:dyDescent="0.25">
      <c r="A145"/>
      <c r="B145"/>
      <c r="C145"/>
    </row>
    <row r="146" spans="1:3" ht="12.75" customHeight="1" x14ac:dyDescent="0.25">
      <c r="A146"/>
      <c r="B146"/>
      <c r="C146"/>
    </row>
    <row r="147" spans="1:3" ht="12.75" customHeight="1" x14ac:dyDescent="0.25">
      <c r="A147"/>
      <c r="B147"/>
      <c r="C147"/>
    </row>
    <row r="148" spans="1:3" ht="12.75" customHeight="1" x14ac:dyDescent="0.25">
      <c r="A148"/>
      <c r="B148"/>
      <c r="C148"/>
    </row>
    <row r="149" spans="1:3" ht="12.75" customHeight="1" x14ac:dyDescent="0.25">
      <c r="A149"/>
      <c r="B149"/>
      <c r="C149"/>
    </row>
  </sheetData>
  <autoFilter ref="A5:N124" xr:uid="{0CBC908D-FFE2-49F8-BDFF-0457C144E279}">
    <sortState xmlns:xlrd2="http://schemas.microsoft.com/office/spreadsheetml/2017/richdata2" ref="A6:N124">
      <sortCondition ref="E5:E124"/>
    </sortState>
  </autoFilter>
  <mergeCells count="3">
    <mergeCell ref="A1:M1"/>
    <mergeCell ref="A2:M2"/>
    <mergeCell ref="A3:M3"/>
  </mergeCells>
  <pageMargins left="0.75" right="0.75" top="1" bottom="1" header="0.5" footer="0.5"/>
  <pageSetup paperSize="9"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582C8E1B47C40A310493CA6AE58ED" ma:contentTypeVersion="12" ma:contentTypeDescription="Create a new document." ma:contentTypeScope="" ma:versionID="f64096afd19362f62b3b8d2b9bd572db">
  <xsd:schema xmlns:xsd="http://www.w3.org/2001/XMLSchema" xmlns:xs="http://www.w3.org/2001/XMLSchema" xmlns:p="http://schemas.microsoft.com/office/2006/metadata/properties" xmlns:ns2="56f111e2-f9f8-43a0-9978-8b05e5020911" xmlns:ns3="1eb72713-eb9f-4760-b067-d816218c8f22" targetNamespace="http://schemas.microsoft.com/office/2006/metadata/properties" ma:root="true" ma:fieldsID="47c498ff10596659d98fb9202a277fc3" ns2:_="" ns3:_="">
    <xsd:import namespace="56f111e2-f9f8-43a0-9978-8b05e5020911"/>
    <xsd:import namespace="1eb72713-eb9f-4760-b067-d816218c8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111e2-f9f8-43a0-9978-8b05e5020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72713-eb9f-4760-b067-d816218c8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F466-5DBA-47EE-AD9D-83D472DA4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111e2-f9f8-43a0-9978-8b05e5020911"/>
    <ds:schemaRef ds:uri="1eb72713-eb9f-4760-b067-d816218c8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A68A2-FD48-455C-8C48-F4F208844F7D}">
  <ds:schemaRefs>
    <ds:schemaRef ds:uri="1eb72713-eb9f-4760-b067-d816218c8f22"/>
    <ds:schemaRef ds:uri="http://purl.org/dc/terms/"/>
    <ds:schemaRef ds:uri="http://schemas.microsoft.com/office/2006/documentManagement/types"/>
    <ds:schemaRef ds:uri="http://www.w3.org/XML/1998/namespace"/>
    <ds:schemaRef ds:uri="56f111e2-f9f8-43a0-9978-8b05e5020911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095205-4FF9-42DA-A40B-6CAFE8C371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Data</vt:lpstr>
      <vt:lpstr>Cash Flow Forecast</vt:lpstr>
      <vt:lpstr>Data Input Sheet</vt:lpstr>
      <vt:lpstr>Unbilled Perms</vt:lpstr>
      <vt:lpstr>3 month Invoices</vt:lpstr>
      <vt:lpstr>Cash Flow Chart</vt:lpstr>
      <vt:lpstr>'Cash Flow Forecast'!Print_Area</vt:lpstr>
      <vt:lpstr>'Cash Flow Forecast'!Print_Titles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Juley Anderton</dc:creator>
  <cp:lastModifiedBy>pjgly</cp:lastModifiedBy>
  <cp:lastPrinted>2020-03-26T21:01:42Z</cp:lastPrinted>
  <dcterms:created xsi:type="dcterms:W3CDTF">2019-11-21T20:41:10Z</dcterms:created>
  <dcterms:modified xsi:type="dcterms:W3CDTF">2020-03-27T08:55:59Z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0x01010026B582C8E1B47C40A310493CA6AE58ED</vt:lpwstr>
  </property>
</Properties>
</file>